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Valutazione leasing finanziario" sheetId="1" r:id="rId1"/>
  </sheets>
  <definedNames/>
  <calcPr fullCalcOnLoad="1"/>
</workbook>
</file>

<file path=xl/comments1.xml><?xml version="1.0" encoding="utf-8"?>
<comments xmlns="http://schemas.openxmlformats.org/spreadsheetml/2006/main">
  <authors>
    <author>lfaccincan</author>
  </authors>
  <commentList>
    <comment ref="C38" authorId="0">
      <text>
        <r>
          <rPr>
            <b/>
            <sz val="8"/>
            <rFont val="Tahoma"/>
            <family val="0"/>
          </rPr>
          <t xml:space="preserve">(Sommatoria dei canoni/durata in mesi)*mesi di competenza
</t>
        </r>
      </text>
    </comment>
    <comment ref="C50" authorId="0">
      <text>
        <r>
          <rPr>
            <sz val="8"/>
            <rFont val="Tahoma"/>
            <family val="0"/>
          </rPr>
          <t>[(Valore del bene - prezzo di riscatto)/durata in mesi]*mesi di competenza</t>
        </r>
      </text>
    </comment>
  </commentList>
</comments>
</file>

<file path=xl/sharedStrings.xml><?xml version="1.0" encoding="utf-8"?>
<sst xmlns="http://schemas.openxmlformats.org/spreadsheetml/2006/main" count="76" uniqueCount="68">
  <si>
    <t>HYP n. 1</t>
  </si>
  <si>
    <t>HYP n. 2</t>
  </si>
  <si>
    <t>Decorrenza del contratto: 1° febbraio 2009</t>
  </si>
  <si>
    <t xml:space="preserve">Anticipo (maxicanone): 10% di 900.000 euro </t>
  </si>
  <si>
    <t>Prezzo di riscatto a scadenza: 1% di 900.000 euro</t>
  </si>
  <si>
    <t xml:space="preserve">Canone mensile (a partire dal mese di marzo 2009) </t>
  </si>
  <si>
    <t>Numero canoni periodici (mensili)</t>
  </si>
  <si>
    <t xml:space="preserve">Durata (in mesi) </t>
  </si>
  <si>
    <t>IRAP</t>
  </si>
  <si>
    <t>IRES</t>
  </si>
  <si>
    <t>risparmio acquisto</t>
  </si>
  <si>
    <t>maxicanone</t>
  </si>
  <si>
    <t>spese</t>
  </si>
  <si>
    <t>canoni</t>
  </si>
  <si>
    <t>prezzo riscatto</t>
  </si>
  <si>
    <t>totale flussi</t>
  </si>
  <si>
    <t xml:space="preserve">Conto economico IRES </t>
  </si>
  <si>
    <t>Spese</t>
  </si>
  <si>
    <t>canoni medi</t>
  </si>
  <si>
    <t>ammortamento riscatto</t>
  </si>
  <si>
    <t>totale costi leasing</t>
  </si>
  <si>
    <t>risparmi fiscali L</t>
  </si>
  <si>
    <t>risparmio fiscale A</t>
  </si>
  <si>
    <t>ammortamento</t>
  </si>
  <si>
    <t>Risparmio fiscale IRAP (L-A)</t>
  </si>
  <si>
    <t>Risparmio fiscale IRES (L-A)</t>
  </si>
  <si>
    <t>iva su maxicanone</t>
  </si>
  <si>
    <t>iva su spese</t>
  </si>
  <si>
    <t>iva su canoni</t>
  </si>
  <si>
    <t>iva su riscatto</t>
  </si>
  <si>
    <t>totale uscite iva</t>
  </si>
  <si>
    <t>recupero iva</t>
  </si>
  <si>
    <t>Effetto IVA (L-A)</t>
  </si>
  <si>
    <t>Conto economico IRAP</t>
  </si>
  <si>
    <t>IVA</t>
  </si>
  <si>
    <t>Totale flussi netti</t>
  </si>
  <si>
    <t>Tasso netto imposte</t>
  </si>
  <si>
    <t>VALUTAZIONE DI UN'OPERAZIONE DI LEASING FINANZIARIO</t>
  </si>
  <si>
    <t>DATI DI INPUT</t>
  </si>
  <si>
    <t xml:space="preserve">Il profilo fiscale dell’utilizzatore dell’operazione </t>
  </si>
  <si>
    <t>Nei periodi presi in considerazione non viene mai superato il limite ex art. 96 del T.U.I.R.</t>
  </si>
  <si>
    <t>Risparmio fiscale IRES + IRAP (L- A)</t>
  </si>
  <si>
    <t>CALCOLI</t>
  </si>
  <si>
    <t xml:space="preserve">Tasso leasing </t>
  </si>
  <si>
    <t>mensile</t>
  </si>
  <si>
    <t>annuale (regime semplice)</t>
  </si>
  <si>
    <t>annuale (regime composto)</t>
  </si>
  <si>
    <t>Non si considera il momento in cui verranno versate le imposte Ires e Irap</t>
  </si>
  <si>
    <t>Conto IVA</t>
  </si>
  <si>
    <t>canoni di leasing deducibili</t>
  </si>
  <si>
    <t>ammortamento del bene riscattato</t>
  </si>
  <si>
    <t>Costi totali deducibili</t>
  </si>
  <si>
    <t>Risparmio fiscale totale (L-A)</t>
  </si>
  <si>
    <t>ammortamenti costo del bene</t>
  </si>
  <si>
    <t>flusso iva leasing</t>
  </si>
  <si>
    <t>iva su bene acquistato</t>
  </si>
  <si>
    <t>flusso iva acquisto</t>
  </si>
  <si>
    <t>Importo (in euro)</t>
  </si>
  <si>
    <t>Spese (in data 1 febbraio 2009) (in euro)</t>
  </si>
  <si>
    <t>risparmio fiscale L</t>
  </si>
  <si>
    <t>HYP n. 3</t>
  </si>
  <si>
    <t>Negli esercizi considerati vi è sempre un imponibile positivo</t>
  </si>
  <si>
    <t>coefficiente di ammortamento del bene</t>
  </si>
  <si>
    <t>(hyp: non si considera che ai fini fiscali il coefficiente deve essere ridotto alla metà per il primo esercizio)</t>
  </si>
  <si>
    <t>Saldo iva a debito</t>
  </si>
  <si>
    <t>HYP n. 4</t>
  </si>
  <si>
    <t>HYP n. 5</t>
  </si>
  <si>
    <t>Non si considera che ai fini fiscali il coefficiente deve essere ridotto alla metà per il primo esercizio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</si>
</sst>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00%"/>
    <numFmt numFmtId="170" formatCode="0.000"/>
    <numFmt numFmtId="171" formatCode="d/m"/>
    <numFmt numFmtId="172" formatCode="#,##0.0000000"/>
    <numFmt numFmtId="173" formatCode="0.0000000%"/>
    <numFmt numFmtId="174" formatCode="0.0000"/>
    <numFmt numFmtId="175" formatCode="0.00000"/>
    <numFmt numFmtId="176" formatCode="0.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name val="Berlin Sans FB Dem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173" fontId="0" fillId="0" borderId="0" xfId="0" applyNumberFormat="1" applyAlignment="1">
      <alignment/>
    </xf>
    <xf numFmtId="8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right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17" fontId="0" fillId="33" borderId="0" xfId="0" applyNumberFormat="1" applyFill="1" applyBorder="1" applyAlignment="1">
      <alignment horizontal="right" wrapText="1"/>
    </xf>
    <xf numFmtId="17" fontId="0" fillId="33" borderId="10" xfId="0" applyNumberForma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wrapText="1"/>
    </xf>
    <xf numFmtId="17" fontId="0" fillId="33" borderId="15" xfId="0" applyNumberFormat="1" applyFill="1" applyBorder="1" applyAlignment="1">
      <alignment horizontal="center" wrapText="1"/>
    </xf>
    <xf numFmtId="0" fontId="2" fillId="34" borderId="16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33" borderId="18" xfId="0" applyFill="1" applyBorder="1" applyAlignment="1">
      <alignment horizontal="center" wrapText="1"/>
    </xf>
    <xf numFmtId="0" fontId="0" fillId="0" borderId="19" xfId="0" applyBorder="1" applyAlignment="1">
      <alignment/>
    </xf>
    <xf numFmtId="17" fontId="0" fillId="33" borderId="0" xfId="0" applyNumberFormat="1" applyFill="1" applyBorder="1" applyAlignment="1">
      <alignment horizontal="center" wrapText="1"/>
    </xf>
    <xf numFmtId="17" fontId="0" fillId="0" borderId="0" xfId="0" applyNumberFormat="1" applyBorder="1" applyAlignment="1">
      <alignment/>
    </xf>
    <xf numFmtId="0" fontId="2" fillId="34" borderId="19" xfId="0" applyFont="1" applyFill="1" applyBorder="1" applyAlignment="1">
      <alignment wrapText="1"/>
    </xf>
    <xf numFmtId="0" fontId="0" fillId="34" borderId="19" xfId="0" applyFill="1" applyBorder="1" applyAlignment="1">
      <alignment wrapText="1"/>
    </xf>
    <xf numFmtId="3" fontId="0" fillId="34" borderId="19" xfId="0" applyNumberFormat="1" applyFill="1" applyBorder="1" applyAlignment="1">
      <alignment/>
    </xf>
    <xf numFmtId="0" fontId="14" fillId="35" borderId="20" xfId="0" applyFont="1" applyFill="1" applyBorder="1" applyAlignment="1">
      <alignment/>
    </xf>
    <xf numFmtId="10" fontId="2" fillId="36" borderId="0" xfId="0" applyNumberFormat="1" applyFont="1" applyFill="1" applyBorder="1" applyAlignment="1">
      <alignment horizontal="center"/>
    </xf>
    <xf numFmtId="10" fontId="2" fillId="36" borderId="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 horizontal="center" wrapText="1"/>
    </xf>
    <xf numFmtId="3" fontId="0" fillId="33" borderId="15" xfId="0" applyNumberFormat="1" applyFill="1" applyBorder="1" applyAlignment="1">
      <alignment horizontal="center" wrapText="1"/>
    </xf>
    <xf numFmtId="3" fontId="4" fillId="34" borderId="21" xfId="0" applyNumberFormat="1" applyFont="1" applyFill="1" applyBorder="1" applyAlignment="1">
      <alignment horizontal="center" wrapText="1"/>
    </xf>
    <xf numFmtId="3" fontId="4" fillId="34" borderId="22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wrapText="1"/>
    </xf>
    <xf numFmtId="17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17" fontId="0" fillId="33" borderId="24" xfId="0" applyNumberFormat="1" applyFill="1" applyBorder="1" applyAlignment="1">
      <alignment horizontal="center" wrapText="1"/>
    </xf>
    <xf numFmtId="3" fontId="4" fillId="34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3" fontId="4" fillId="34" borderId="24" xfId="0" applyNumberFormat="1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3" fontId="14" fillId="35" borderId="25" xfId="0" applyNumberFormat="1" applyFont="1" applyFill="1" applyBorder="1" applyAlignment="1">
      <alignment horizontal="center"/>
    </xf>
    <xf numFmtId="3" fontId="14" fillId="35" borderId="26" xfId="0" applyNumberFormat="1" applyFont="1" applyFill="1" applyBorder="1" applyAlignment="1">
      <alignment horizontal="center"/>
    </xf>
    <xf numFmtId="17" fontId="0" fillId="0" borderId="0" xfId="0" applyNumberFormat="1" applyBorder="1" applyAlignment="1">
      <alignment horizontal="left"/>
    </xf>
    <xf numFmtId="9" fontId="2" fillId="0" borderId="0" xfId="0" applyNumberFormat="1" applyFont="1" applyAlignment="1">
      <alignment/>
    </xf>
    <xf numFmtId="10" fontId="2" fillId="36" borderId="27" xfId="0" applyNumberFormat="1" applyFont="1" applyFill="1" applyBorder="1" applyAlignment="1">
      <alignment horizontal="center"/>
    </xf>
    <xf numFmtId="10" fontId="2" fillId="36" borderId="27" xfId="0" applyNumberFormat="1" applyFont="1" applyFill="1" applyBorder="1" applyAlignment="1">
      <alignment/>
    </xf>
    <xf numFmtId="10" fontId="2" fillId="36" borderId="28" xfId="0" applyNumberFormat="1" applyFont="1" applyFill="1" applyBorder="1" applyAlignment="1">
      <alignment/>
    </xf>
    <xf numFmtId="0" fontId="2" fillId="36" borderId="29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/>
    </xf>
    <xf numFmtId="10" fontId="2" fillId="36" borderId="32" xfId="0" applyNumberFormat="1" applyFont="1" applyFill="1" applyBorder="1" applyAlignment="1">
      <alignment/>
    </xf>
    <xf numFmtId="0" fontId="2" fillId="36" borderId="33" xfId="0" applyFont="1" applyFill="1" applyBorder="1" applyAlignment="1">
      <alignment/>
    </xf>
    <xf numFmtId="10" fontId="2" fillId="36" borderId="34" xfId="0" applyNumberFormat="1" applyFont="1" applyFill="1" applyBorder="1" applyAlignment="1">
      <alignment/>
    </xf>
    <xf numFmtId="1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91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47.421875" style="0" customWidth="1"/>
    <col min="3" max="3" width="34.28125" style="0" customWidth="1"/>
    <col min="4" max="4" width="12.57421875" style="0" bestFit="1" customWidth="1"/>
    <col min="5" max="5" width="9.7109375" style="0" bestFit="1" customWidth="1"/>
    <col min="6" max="6" width="10.8515625" style="0" customWidth="1"/>
    <col min="7" max="12" width="9.7109375" style="0" bestFit="1" customWidth="1"/>
    <col min="13" max="13" width="10.140625" style="0" customWidth="1"/>
    <col min="14" max="51" width="9.7109375" style="0" bestFit="1" customWidth="1"/>
    <col min="52" max="52" width="9.28125" style="0" bestFit="1" customWidth="1"/>
    <col min="54" max="54" width="11.28125" style="0" bestFit="1" customWidth="1"/>
  </cols>
  <sheetData>
    <row r="1" ht="21" customHeight="1">
      <c r="B1" s="35" t="s">
        <v>37</v>
      </c>
    </row>
    <row r="2" ht="22.5" customHeight="1">
      <c r="B2" s="11" t="s">
        <v>38</v>
      </c>
    </row>
    <row r="3" spans="2:7" ht="12.75">
      <c r="B3" s="32" t="s">
        <v>57</v>
      </c>
      <c r="C3" s="12">
        <v>900000</v>
      </c>
      <c r="D3" s="11"/>
      <c r="E3" s="11"/>
      <c r="F3" s="11"/>
      <c r="G3" s="11"/>
    </row>
    <row r="4" spans="2:7" ht="12.75">
      <c r="B4" s="32" t="s">
        <v>58</v>
      </c>
      <c r="C4" s="12">
        <v>2500</v>
      </c>
      <c r="D4" s="11"/>
      <c r="E4" s="11"/>
      <c r="F4" s="11"/>
      <c r="G4" s="11"/>
    </row>
    <row r="5" spans="2:7" ht="12.75">
      <c r="B5" s="32" t="s">
        <v>2</v>
      </c>
      <c r="C5" s="11"/>
      <c r="D5" s="11"/>
      <c r="E5" s="11"/>
      <c r="F5" s="11"/>
      <c r="G5" s="11"/>
    </row>
    <row r="6" spans="2:7" ht="12.75">
      <c r="B6" s="32" t="s">
        <v>7</v>
      </c>
      <c r="C6" s="11">
        <v>48</v>
      </c>
      <c r="D6" s="11"/>
      <c r="E6" s="11"/>
      <c r="F6" s="11"/>
      <c r="G6" s="11"/>
    </row>
    <row r="7" spans="2:7" ht="12.75">
      <c r="B7" s="32" t="s">
        <v>3</v>
      </c>
      <c r="C7" s="12">
        <v>90000</v>
      </c>
      <c r="D7" s="11"/>
      <c r="E7" s="11"/>
      <c r="F7" s="11"/>
      <c r="G7" s="11"/>
    </row>
    <row r="8" spans="2:7" ht="12.75">
      <c r="B8" s="32" t="s">
        <v>5</v>
      </c>
      <c r="C8" s="12">
        <v>18800</v>
      </c>
      <c r="D8" s="11"/>
      <c r="E8" s="11"/>
      <c r="F8" s="11"/>
      <c r="G8" s="11"/>
    </row>
    <row r="9" spans="2:7" ht="12.75">
      <c r="B9" s="32" t="s">
        <v>6</v>
      </c>
      <c r="C9" s="11">
        <v>47</v>
      </c>
      <c r="D9" s="11"/>
      <c r="E9" s="11"/>
      <c r="F9" s="11"/>
      <c r="G9" s="11"/>
    </row>
    <row r="10" spans="2:7" ht="12.75">
      <c r="B10" s="32" t="s">
        <v>4</v>
      </c>
      <c r="C10" s="12">
        <v>9000</v>
      </c>
      <c r="D10" s="11"/>
      <c r="E10" s="11"/>
      <c r="F10" s="11"/>
      <c r="G10" s="11"/>
    </row>
    <row r="11" spans="2:7" ht="12.75">
      <c r="B11" s="11"/>
      <c r="C11" s="11"/>
      <c r="D11" s="11"/>
      <c r="E11" s="11"/>
      <c r="F11" s="11"/>
      <c r="G11" s="11"/>
    </row>
    <row r="12" spans="2:51" ht="12.75">
      <c r="B12" s="32" t="s">
        <v>39</v>
      </c>
      <c r="C12" s="11"/>
      <c r="D12" s="33"/>
      <c r="E12" s="33"/>
      <c r="F12" s="33"/>
      <c r="G12" s="3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2:51" ht="12.75">
      <c r="B13" s="32" t="s">
        <v>9</v>
      </c>
      <c r="C13" s="13">
        <v>0.275</v>
      </c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2:51" ht="12.75">
      <c r="B14" s="32" t="s">
        <v>8</v>
      </c>
      <c r="C14" s="13">
        <v>0.039</v>
      </c>
      <c r="D14" s="33"/>
      <c r="E14" s="33"/>
      <c r="F14" s="33"/>
      <c r="G14" s="3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2:51" ht="12.75">
      <c r="B15" s="32" t="s">
        <v>34</v>
      </c>
      <c r="C15" s="91">
        <v>0.2</v>
      </c>
      <c r="D15" s="33" t="s">
        <v>64</v>
      </c>
      <c r="E15" s="33"/>
      <c r="F15" s="33"/>
      <c r="G15" s="3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2:51" ht="12.75">
      <c r="B16" s="32" t="s">
        <v>62</v>
      </c>
      <c r="C16" s="91">
        <v>0.2</v>
      </c>
      <c r="D16" s="33" t="s">
        <v>63</v>
      </c>
      <c r="E16" s="33"/>
      <c r="F16" s="33"/>
      <c r="G16" s="3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2:51" ht="12.75">
      <c r="B17" s="43" t="s">
        <v>0</v>
      </c>
      <c r="C17" s="43" t="s">
        <v>47</v>
      </c>
      <c r="D17" s="43"/>
      <c r="E17" s="43"/>
      <c r="F17" s="43"/>
      <c r="G17" s="43"/>
      <c r="H17" s="4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2:8" ht="12.75">
      <c r="B18" s="43" t="s">
        <v>1</v>
      </c>
      <c r="C18" s="43" t="s">
        <v>61</v>
      </c>
      <c r="D18" s="43"/>
      <c r="E18" s="43"/>
      <c r="F18" s="43"/>
      <c r="G18" s="43"/>
      <c r="H18" s="45"/>
    </row>
    <row r="19" spans="2:8" ht="12.75">
      <c r="B19" s="43" t="s">
        <v>60</v>
      </c>
      <c r="C19" s="43" t="s">
        <v>40</v>
      </c>
      <c r="D19" s="43"/>
      <c r="E19" s="43"/>
      <c r="F19" s="43"/>
      <c r="G19" s="43"/>
      <c r="H19" s="45"/>
    </row>
    <row r="20" spans="2:8" ht="12.75">
      <c r="B20" s="43" t="s">
        <v>65</v>
      </c>
      <c r="C20" s="43" t="s">
        <v>64</v>
      </c>
      <c r="D20" s="43"/>
      <c r="E20" s="43"/>
      <c r="F20" s="43"/>
      <c r="G20" s="43"/>
      <c r="H20" s="45"/>
    </row>
    <row r="21" spans="2:8" ht="12.75">
      <c r="B21" s="43" t="s">
        <v>66</v>
      </c>
      <c r="C21" s="43" t="s">
        <v>67</v>
      </c>
      <c r="D21" s="43"/>
      <c r="E21" s="43"/>
      <c r="F21" s="43"/>
      <c r="G21" s="43"/>
      <c r="H21" s="45"/>
    </row>
    <row r="22" spans="2:7" ht="12.75">
      <c r="B22" s="11"/>
      <c r="C22" s="11"/>
      <c r="D22" s="11"/>
      <c r="E22" s="11"/>
      <c r="F22" s="11"/>
      <c r="G22" s="11"/>
    </row>
    <row r="23" spans="2:7" ht="12.75">
      <c r="B23" s="11"/>
      <c r="C23" s="34" t="s">
        <v>42</v>
      </c>
      <c r="D23" s="11"/>
      <c r="E23" s="11"/>
      <c r="F23" s="11"/>
      <c r="G23" s="11"/>
    </row>
    <row r="24" ht="13.5" thickBot="1"/>
    <row r="25" spans="3:52" ht="13.5" thickTop="1">
      <c r="C25" s="47"/>
      <c r="D25" s="48">
        <v>0</v>
      </c>
      <c r="E25" s="48">
        <v>1</v>
      </c>
      <c r="F25" s="48">
        <v>2</v>
      </c>
      <c r="G25" s="48">
        <v>3</v>
      </c>
      <c r="H25" s="48">
        <v>4</v>
      </c>
      <c r="I25" s="48">
        <v>5</v>
      </c>
      <c r="J25" s="48">
        <v>6</v>
      </c>
      <c r="K25" s="48">
        <v>7</v>
      </c>
      <c r="L25" s="48">
        <v>8</v>
      </c>
      <c r="M25" s="48">
        <v>9</v>
      </c>
      <c r="N25" s="48">
        <v>10</v>
      </c>
      <c r="O25" s="48">
        <v>11</v>
      </c>
      <c r="P25" s="48">
        <v>12</v>
      </c>
      <c r="Q25" s="48">
        <v>13</v>
      </c>
      <c r="R25" s="48">
        <v>14</v>
      </c>
      <c r="S25" s="48">
        <v>15</v>
      </c>
      <c r="T25" s="48">
        <v>16</v>
      </c>
      <c r="U25" s="48">
        <v>17</v>
      </c>
      <c r="V25" s="48">
        <v>18</v>
      </c>
      <c r="W25" s="48">
        <v>19</v>
      </c>
      <c r="X25" s="48">
        <v>20</v>
      </c>
      <c r="Y25" s="48">
        <v>21</v>
      </c>
      <c r="Z25" s="48">
        <v>22</v>
      </c>
      <c r="AA25" s="48">
        <v>23</v>
      </c>
      <c r="AB25" s="48">
        <v>24</v>
      </c>
      <c r="AC25" s="48">
        <v>25</v>
      </c>
      <c r="AD25" s="48">
        <v>26</v>
      </c>
      <c r="AE25" s="48">
        <v>27</v>
      </c>
      <c r="AF25" s="48">
        <v>28</v>
      </c>
      <c r="AG25" s="48">
        <v>29</v>
      </c>
      <c r="AH25" s="48">
        <v>30</v>
      </c>
      <c r="AI25" s="48">
        <v>31</v>
      </c>
      <c r="AJ25" s="48">
        <v>32</v>
      </c>
      <c r="AK25" s="48">
        <v>33</v>
      </c>
      <c r="AL25" s="48">
        <v>34</v>
      </c>
      <c r="AM25" s="48">
        <v>35</v>
      </c>
      <c r="AN25" s="48">
        <v>36</v>
      </c>
      <c r="AO25" s="48">
        <v>37</v>
      </c>
      <c r="AP25" s="48">
        <v>38</v>
      </c>
      <c r="AQ25" s="48">
        <v>39</v>
      </c>
      <c r="AR25" s="48">
        <v>40</v>
      </c>
      <c r="AS25" s="48">
        <v>41</v>
      </c>
      <c r="AT25" s="48">
        <v>42</v>
      </c>
      <c r="AU25" s="48">
        <v>43</v>
      </c>
      <c r="AV25" s="48">
        <v>44</v>
      </c>
      <c r="AW25" s="48">
        <v>45</v>
      </c>
      <c r="AX25" s="48">
        <v>46</v>
      </c>
      <c r="AY25" s="48">
        <v>47</v>
      </c>
      <c r="AZ25" s="49">
        <v>48</v>
      </c>
    </row>
    <row r="26" spans="3:52" ht="12.75">
      <c r="C26" s="50"/>
      <c r="D26" s="29">
        <v>39845</v>
      </c>
      <c r="E26" s="29">
        <v>39873</v>
      </c>
      <c r="F26" s="29">
        <v>39904</v>
      </c>
      <c r="G26" s="29">
        <v>39934</v>
      </c>
      <c r="H26" s="29">
        <v>39965</v>
      </c>
      <c r="I26" s="29">
        <v>39995</v>
      </c>
      <c r="J26" s="29">
        <v>40026</v>
      </c>
      <c r="K26" s="29">
        <v>40057</v>
      </c>
      <c r="L26" s="29">
        <v>40087</v>
      </c>
      <c r="M26" s="29">
        <v>40118</v>
      </c>
      <c r="N26" s="29">
        <v>40148</v>
      </c>
      <c r="O26" s="29">
        <v>40179</v>
      </c>
      <c r="P26" s="29">
        <v>40210</v>
      </c>
      <c r="Q26" s="29">
        <v>40238</v>
      </c>
      <c r="R26" s="29">
        <v>40269</v>
      </c>
      <c r="S26" s="29">
        <v>40299</v>
      </c>
      <c r="T26" s="29">
        <v>40330</v>
      </c>
      <c r="U26" s="29">
        <v>40360</v>
      </c>
      <c r="V26" s="29">
        <v>40391</v>
      </c>
      <c r="W26" s="29">
        <v>40422</v>
      </c>
      <c r="X26" s="29">
        <v>40452</v>
      </c>
      <c r="Y26" s="29">
        <v>40483</v>
      </c>
      <c r="Z26" s="29">
        <v>40513</v>
      </c>
      <c r="AA26" s="29">
        <v>40544</v>
      </c>
      <c r="AB26" s="29">
        <v>40575</v>
      </c>
      <c r="AC26" s="29">
        <v>40603</v>
      </c>
      <c r="AD26" s="29">
        <v>40634</v>
      </c>
      <c r="AE26" s="29">
        <v>40664</v>
      </c>
      <c r="AF26" s="29">
        <v>40695</v>
      </c>
      <c r="AG26" s="29">
        <v>40725</v>
      </c>
      <c r="AH26" s="29">
        <v>40756</v>
      </c>
      <c r="AI26" s="29">
        <v>40787</v>
      </c>
      <c r="AJ26" s="29">
        <v>40817</v>
      </c>
      <c r="AK26" s="29">
        <v>40848</v>
      </c>
      <c r="AL26" s="29">
        <v>40878</v>
      </c>
      <c r="AM26" s="29">
        <v>40909</v>
      </c>
      <c r="AN26" s="29">
        <v>40940</v>
      </c>
      <c r="AO26" s="29">
        <v>40969</v>
      </c>
      <c r="AP26" s="29">
        <v>41000</v>
      </c>
      <c r="AQ26" s="29">
        <v>41030</v>
      </c>
      <c r="AR26" s="29">
        <v>41061</v>
      </c>
      <c r="AS26" s="29">
        <v>41091</v>
      </c>
      <c r="AT26" s="29">
        <v>41122</v>
      </c>
      <c r="AU26" s="29">
        <v>41153</v>
      </c>
      <c r="AV26" s="29">
        <v>41183</v>
      </c>
      <c r="AW26" s="29">
        <v>41214</v>
      </c>
      <c r="AX26" s="29">
        <v>41244</v>
      </c>
      <c r="AY26" s="29">
        <v>41275</v>
      </c>
      <c r="AZ26" s="51">
        <v>41306</v>
      </c>
    </row>
    <row r="27" spans="3:52" ht="12.75">
      <c r="C27" s="50" t="s">
        <v>10</v>
      </c>
      <c r="D27" s="64">
        <f>C3</f>
        <v>900000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5"/>
    </row>
    <row r="28" spans="3:52" ht="12.75">
      <c r="C28" s="50" t="s">
        <v>11</v>
      </c>
      <c r="D28" s="64">
        <f>-C7</f>
        <v>-90000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5"/>
    </row>
    <row r="29" spans="3:52" ht="12.75">
      <c r="C29" s="50" t="s">
        <v>12</v>
      </c>
      <c r="D29" s="64">
        <f>-C4</f>
        <v>-2500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5"/>
    </row>
    <row r="30" spans="3:52" ht="12.75">
      <c r="C30" s="50" t="s">
        <v>13</v>
      </c>
      <c r="D30" s="64"/>
      <c r="E30" s="64">
        <f>-$C8</f>
        <v>-18800</v>
      </c>
      <c r="F30" s="64">
        <f>-$C8</f>
        <v>-18800</v>
      </c>
      <c r="G30" s="64">
        <f>-$C8</f>
        <v>-18800</v>
      </c>
      <c r="H30" s="64">
        <f aca="true" t="shared" si="0" ref="H30:AY30">-$C8</f>
        <v>-18800</v>
      </c>
      <c r="I30" s="64">
        <f t="shared" si="0"/>
        <v>-18800</v>
      </c>
      <c r="J30" s="64">
        <f t="shared" si="0"/>
        <v>-18800</v>
      </c>
      <c r="K30" s="64">
        <f t="shared" si="0"/>
        <v>-18800</v>
      </c>
      <c r="L30" s="64">
        <f t="shared" si="0"/>
        <v>-18800</v>
      </c>
      <c r="M30" s="64">
        <f t="shared" si="0"/>
        <v>-18800</v>
      </c>
      <c r="N30" s="64">
        <f t="shared" si="0"/>
        <v>-18800</v>
      </c>
      <c r="O30" s="64">
        <f t="shared" si="0"/>
        <v>-18800</v>
      </c>
      <c r="P30" s="64">
        <f t="shared" si="0"/>
        <v>-18800</v>
      </c>
      <c r="Q30" s="64">
        <f t="shared" si="0"/>
        <v>-18800</v>
      </c>
      <c r="R30" s="64">
        <f t="shared" si="0"/>
        <v>-18800</v>
      </c>
      <c r="S30" s="64">
        <f t="shared" si="0"/>
        <v>-18800</v>
      </c>
      <c r="T30" s="64">
        <f t="shared" si="0"/>
        <v>-18800</v>
      </c>
      <c r="U30" s="64">
        <f t="shared" si="0"/>
        <v>-18800</v>
      </c>
      <c r="V30" s="64">
        <f t="shared" si="0"/>
        <v>-18800</v>
      </c>
      <c r="W30" s="64">
        <f t="shared" si="0"/>
        <v>-18800</v>
      </c>
      <c r="X30" s="64">
        <f t="shared" si="0"/>
        <v>-18800</v>
      </c>
      <c r="Y30" s="64">
        <f t="shared" si="0"/>
        <v>-18800</v>
      </c>
      <c r="Z30" s="64">
        <f t="shared" si="0"/>
        <v>-18800</v>
      </c>
      <c r="AA30" s="64">
        <f t="shared" si="0"/>
        <v>-18800</v>
      </c>
      <c r="AB30" s="64">
        <f t="shared" si="0"/>
        <v>-18800</v>
      </c>
      <c r="AC30" s="64">
        <f t="shared" si="0"/>
        <v>-18800</v>
      </c>
      <c r="AD30" s="64">
        <f t="shared" si="0"/>
        <v>-18800</v>
      </c>
      <c r="AE30" s="64">
        <f t="shared" si="0"/>
        <v>-18800</v>
      </c>
      <c r="AF30" s="64">
        <f t="shared" si="0"/>
        <v>-18800</v>
      </c>
      <c r="AG30" s="64">
        <f t="shared" si="0"/>
        <v>-18800</v>
      </c>
      <c r="AH30" s="64">
        <f t="shared" si="0"/>
        <v>-18800</v>
      </c>
      <c r="AI30" s="64">
        <f t="shared" si="0"/>
        <v>-18800</v>
      </c>
      <c r="AJ30" s="64">
        <f t="shared" si="0"/>
        <v>-18800</v>
      </c>
      <c r="AK30" s="64">
        <f t="shared" si="0"/>
        <v>-18800</v>
      </c>
      <c r="AL30" s="64">
        <f t="shared" si="0"/>
        <v>-18800</v>
      </c>
      <c r="AM30" s="64">
        <f t="shared" si="0"/>
        <v>-18800</v>
      </c>
      <c r="AN30" s="64">
        <f t="shared" si="0"/>
        <v>-18800</v>
      </c>
      <c r="AO30" s="64">
        <f t="shared" si="0"/>
        <v>-18800</v>
      </c>
      <c r="AP30" s="64">
        <f t="shared" si="0"/>
        <v>-18800</v>
      </c>
      <c r="AQ30" s="64">
        <f t="shared" si="0"/>
        <v>-18800</v>
      </c>
      <c r="AR30" s="64">
        <f t="shared" si="0"/>
        <v>-18800</v>
      </c>
      <c r="AS30" s="64">
        <f t="shared" si="0"/>
        <v>-18800</v>
      </c>
      <c r="AT30" s="64">
        <f t="shared" si="0"/>
        <v>-18800</v>
      </c>
      <c r="AU30" s="64">
        <f t="shared" si="0"/>
        <v>-18800</v>
      </c>
      <c r="AV30" s="64">
        <f t="shared" si="0"/>
        <v>-18800</v>
      </c>
      <c r="AW30" s="64">
        <f t="shared" si="0"/>
        <v>-18800</v>
      </c>
      <c r="AX30" s="64">
        <f t="shared" si="0"/>
        <v>-18800</v>
      </c>
      <c r="AY30" s="64">
        <f t="shared" si="0"/>
        <v>-18800</v>
      </c>
      <c r="AZ30" s="65"/>
    </row>
    <row r="31" spans="3:52" ht="12.75">
      <c r="C31" s="50" t="s">
        <v>14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5">
        <f>-C10</f>
        <v>-9000</v>
      </c>
    </row>
    <row r="32" spans="2:92" ht="15.75" thickBot="1">
      <c r="B32" s="6"/>
      <c r="C32" s="52" t="s">
        <v>15</v>
      </c>
      <c r="D32" s="66">
        <f>(D27+D28+D29+D30+D31)</f>
        <v>807500</v>
      </c>
      <c r="E32" s="66">
        <f aca="true" t="shared" si="1" ref="E32:AI32">E27+E28+E29+E30+E31</f>
        <v>-18800</v>
      </c>
      <c r="F32" s="66">
        <f t="shared" si="1"/>
        <v>-18800</v>
      </c>
      <c r="G32" s="66">
        <f t="shared" si="1"/>
        <v>-18800</v>
      </c>
      <c r="H32" s="66">
        <f t="shared" si="1"/>
        <v>-18800</v>
      </c>
      <c r="I32" s="66">
        <f t="shared" si="1"/>
        <v>-18800</v>
      </c>
      <c r="J32" s="66">
        <f t="shared" si="1"/>
        <v>-18800</v>
      </c>
      <c r="K32" s="66">
        <f t="shared" si="1"/>
        <v>-18800</v>
      </c>
      <c r="L32" s="66">
        <f t="shared" si="1"/>
        <v>-18800</v>
      </c>
      <c r="M32" s="66">
        <f t="shared" si="1"/>
        <v>-18800</v>
      </c>
      <c r="N32" s="66">
        <f t="shared" si="1"/>
        <v>-18800</v>
      </c>
      <c r="O32" s="66">
        <f t="shared" si="1"/>
        <v>-18800</v>
      </c>
      <c r="P32" s="66">
        <f t="shared" si="1"/>
        <v>-18800</v>
      </c>
      <c r="Q32" s="66">
        <f t="shared" si="1"/>
        <v>-18800</v>
      </c>
      <c r="R32" s="66">
        <f t="shared" si="1"/>
        <v>-18800</v>
      </c>
      <c r="S32" s="66">
        <f t="shared" si="1"/>
        <v>-18800</v>
      </c>
      <c r="T32" s="66">
        <f t="shared" si="1"/>
        <v>-18800</v>
      </c>
      <c r="U32" s="66">
        <f t="shared" si="1"/>
        <v>-18800</v>
      </c>
      <c r="V32" s="66">
        <f t="shared" si="1"/>
        <v>-18800</v>
      </c>
      <c r="W32" s="66">
        <f t="shared" si="1"/>
        <v>-18800</v>
      </c>
      <c r="X32" s="66">
        <f t="shared" si="1"/>
        <v>-18800</v>
      </c>
      <c r="Y32" s="66">
        <f t="shared" si="1"/>
        <v>-18800</v>
      </c>
      <c r="Z32" s="66">
        <f t="shared" si="1"/>
        <v>-18800</v>
      </c>
      <c r="AA32" s="66">
        <f t="shared" si="1"/>
        <v>-18800</v>
      </c>
      <c r="AB32" s="66">
        <f t="shared" si="1"/>
        <v>-18800</v>
      </c>
      <c r="AC32" s="66">
        <f t="shared" si="1"/>
        <v>-18800</v>
      </c>
      <c r="AD32" s="66">
        <f t="shared" si="1"/>
        <v>-18800</v>
      </c>
      <c r="AE32" s="66">
        <f t="shared" si="1"/>
        <v>-18800</v>
      </c>
      <c r="AF32" s="66">
        <f t="shared" si="1"/>
        <v>-18800</v>
      </c>
      <c r="AG32" s="66">
        <f t="shared" si="1"/>
        <v>-18800</v>
      </c>
      <c r="AH32" s="66">
        <f t="shared" si="1"/>
        <v>-18800</v>
      </c>
      <c r="AI32" s="66">
        <f t="shared" si="1"/>
        <v>-18800</v>
      </c>
      <c r="AJ32" s="66">
        <f aca="true" t="shared" si="2" ref="AJ32:AZ32">AJ27+AJ28+AJ29+AJ30+AJ31</f>
        <v>-18800</v>
      </c>
      <c r="AK32" s="66">
        <f t="shared" si="2"/>
        <v>-18800</v>
      </c>
      <c r="AL32" s="66">
        <f t="shared" si="2"/>
        <v>-18800</v>
      </c>
      <c r="AM32" s="66">
        <f t="shared" si="2"/>
        <v>-18800</v>
      </c>
      <c r="AN32" s="66">
        <f t="shared" si="2"/>
        <v>-18800</v>
      </c>
      <c r="AO32" s="66">
        <f t="shared" si="2"/>
        <v>-18800</v>
      </c>
      <c r="AP32" s="66">
        <f t="shared" si="2"/>
        <v>-18800</v>
      </c>
      <c r="AQ32" s="66">
        <f t="shared" si="2"/>
        <v>-18800</v>
      </c>
      <c r="AR32" s="66">
        <f t="shared" si="2"/>
        <v>-18800</v>
      </c>
      <c r="AS32" s="66">
        <f t="shared" si="2"/>
        <v>-18800</v>
      </c>
      <c r="AT32" s="66">
        <f t="shared" si="2"/>
        <v>-18800</v>
      </c>
      <c r="AU32" s="66">
        <f t="shared" si="2"/>
        <v>-18800</v>
      </c>
      <c r="AV32" s="66">
        <f t="shared" si="2"/>
        <v>-18800</v>
      </c>
      <c r="AW32" s="66">
        <f t="shared" si="2"/>
        <v>-18800</v>
      </c>
      <c r="AX32" s="66">
        <f t="shared" si="2"/>
        <v>-18800</v>
      </c>
      <c r="AY32" s="66">
        <f t="shared" si="2"/>
        <v>-18800</v>
      </c>
      <c r="AZ32" s="67">
        <f t="shared" si="2"/>
        <v>-9000</v>
      </c>
      <c r="BA32" s="3"/>
      <c r="BB32" s="5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</row>
    <row r="33" ht="13.5" thickTop="1">
      <c r="B33" s="7"/>
    </row>
    <row r="34" spans="3:15" ht="12.75">
      <c r="C34" s="110" t="s">
        <v>16</v>
      </c>
      <c r="D34" s="102">
        <v>40179</v>
      </c>
      <c r="E34" s="102">
        <v>40544</v>
      </c>
      <c r="F34" s="102">
        <v>40909</v>
      </c>
      <c r="G34" s="102">
        <v>41275</v>
      </c>
      <c r="H34" s="102">
        <v>41640</v>
      </c>
      <c r="I34" s="102">
        <v>42005</v>
      </c>
      <c r="J34" s="102">
        <v>42370</v>
      </c>
      <c r="K34" s="102">
        <v>42736</v>
      </c>
      <c r="L34" s="102">
        <v>43101</v>
      </c>
      <c r="M34" s="106"/>
      <c r="N34" s="104"/>
      <c r="O34" s="104"/>
    </row>
    <row r="35" spans="3:15" ht="12.75">
      <c r="C35" s="111"/>
      <c r="D35" s="103"/>
      <c r="E35" s="103"/>
      <c r="F35" s="103"/>
      <c r="G35" s="103"/>
      <c r="H35" s="103"/>
      <c r="I35" s="103"/>
      <c r="J35" s="103"/>
      <c r="K35" s="103"/>
      <c r="L35" s="103"/>
      <c r="M35" s="107"/>
      <c r="N35" s="105"/>
      <c r="O35" s="105"/>
    </row>
    <row r="36" spans="3:15" ht="12.75">
      <c r="C36" s="23"/>
      <c r="D36" s="68"/>
      <c r="E36" s="68"/>
      <c r="F36" s="68"/>
      <c r="G36" s="68"/>
      <c r="H36" s="68"/>
      <c r="I36" s="68"/>
      <c r="J36" s="68"/>
      <c r="K36" s="68"/>
      <c r="L36" s="68"/>
      <c r="M36" s="15"/>
      <c r="N36" s="16"/>
      <c r="O36" s="16"/>
    </row>
    <row r="37" spans="3:15" ht="12.75">
      <c r="C37" s="36" t="s">
        <v>17</v>
      </c>
      <c r="D37" s="69">
        <f>C4</f>
        <v>2500</v>
      </c>
      <c r="E37" s="69"/>
      <c r="F37" s="69"/>
      <c r="G37" s="69"/>
      <c r="H37" s="69"/>
      <c r="I37" s="69"/>
      <c r="J37" s="69"/>
      <c r="K37" s="69"/>
      <c r="L37" s="69"/>
      <c r="M37" s="17"/>
      <c r="N37" s="18"/>
      <c r="O37" s="18"/>
    </row>
    <row r="38" spans="3:15" ht="12.75">
      <c r="C38" s="36" t="s">
        <v>49</v>
      </c>
      <c r="D38" s="69">
        <f>(C7+(C8*C9))/C6*11</f>
        <v>223116.66666666666</v>
      </c>
      <c r="E38" s="69">
        <f>($C7+($C8*$C9))/48*12</f>
        <v>243400</v>
      </c>
      <c r="F38" s="69">
        <f>($C7+($C8*$C9))/48*12</f>
        <v>243400</v>
      </c>
      <c r="G38" s="69">
        <f>($C7+($C8*$C9))/48*12</f>
        <v>243400</v>
      </c>
      <c r="H38" s="69">
        <f>(C7+(C8*C9))/C6*1</f>
        <v>20283.333333333332</v>
      </c>
      <c r="I38" s="69"/>
      <c r="J38" s="69"/>
      <c r="K38" s="69"/>
      <c r="L38" s="69"/>
      <c r="M38" s="17"/>
      <c r="N38" s="18"/>
      <c r="O38" s="18"/>
    </row>
    <row r="39" spans="3:16" ht="18" customHeight="1">
      <c r="C39" s="36" t="s">
        <v>50</v>
      </c>
      <c r="D39" s="69"/>
      <c r="E39" s="69"/>
      <c r="F39" s="69"/>
      <c r="G39" s="69"/>
      <c r="H39" s="69">
        <f>$C10*$C16</f>
        <v>1800</v>
      </c>
      <c r="I39" s="69">
        <f>$C10*$C16</f>
        <v>1800</v>
      </c>
      <c r="J39" s="69">
        <f>$C10*$C16</f>
        <v>1800</v>
      </c>
      <c r="K39" s="69">
        <f>$C10*$C16</f>
        <v>1800</v>
      </c>
      <c r="L39" s="69">
        <f>$C10*$C16</f>
        <v>1800</v>
      </c>
      <c r="M39" s="19"/>
      <c r="N39" s="19"/>
      <c r="O39" s="19"/>
      <c r="P39" s="9"/>
    </row>
    <row r="40" spans="3:15" ht="12.75">
      <c r="C40" s="36" t="s">
        <v>51</v>
      </c>
      <c r="D40" s="69">
        <f>SUM(D37:D39)</f>
        <v>225616.66666666666</v>
      </c>
      <c r="E40" s="69">
        <f aca="true" t="shared" si="3" ref="E40:L40">SUM(E37:E39)</f>
        <v>243400</v>
      </c>
      <c r="F40" s="69">
        <f t="shared" si="3"/>
        <v>243400</v>
      </c>
      <c r="G40" s="69">
        <f t="shared" si="3"/>
        <v>243400</v>
      </c>
      <c r="H40" s="69">
        <f t="shared" si="3"/>
        <v>22083.333333333332</v>
      </c>
      <c r="I40" s="69">
        <f t="shared" si="3"/>
        <v>1800</v>
      </c>
      <c r="J40" s="69">
        <f t="shared" si="3"/>
        <v>1800</v>
      </c>
      <c r="K40" s="69">
        <f t="shared" si="3"/>
        <v>1800</v>
      </c>
      <c r="L40" s="69">
        <f t="shared" si="3"/>
        <v>1800</v>
      </c>
      <c r="M40" s="19"/>
      <c r="N40" s="19"/>
      <c r="O40" s="19"/>
    </row>
    <row r="41" spans="3:15" ht="12.75">
      <c r="C41" s="37" t="s">
        <v>59</v>
      </c>
      <c r="D41" s="70">
        <f>D40*27.5%</f>
        <v>62044.583333333336</v>
      </c>
      <c r="E41" s="70">
        <f aca="true" t="shared" si="4" ref="E41:L41">E40*27.5%</f>
        <v>66935</v>
      </c>
      <c r="F41" s="70">
        <f t="shared" si="4"/>
        <v>66935</v>
      </c>
      <c r="G41" s="70">
        <f t="shared" si="4"/>
        <v>66935</v>
      </c>
      <c r="H41" s="70">
        <f t="shared" si="4"/>
        <v>6072.916666666667</v>
      </c>
      <c r="I41" s="70">
        <f t="shared" si="4"/>
        <v>495.00000000000006</v>
      </c>
      <c r="J41" s="70">
        <f t="shared" si="4"/>
        <v>495.00000000000006</v>
      </c>
      <c r="K41" s="70">
        <f t="shared" si="4"/>
        <v>495.00000000000006</v>
      </c>
      <c r="L41" s="70">
        <f t="shared" si="4"/>
        <v>495.00000000000006</v>
      </c>
      <c r="M41" s="20"/>
      <c r="N41" s="20"/>
      <c r="O41" s="20"/>
    </row>
    <row r="42" spans="3:15" ht="12.75">
      <c r="C42" s="38"/>
      <c r="D42" s="68"/>
      <c r="E42" s="68"/>
      <c r="F42" s="68"/>
      <c r="G42" s="68"/>
      <c r="H42" s="68"/>
      <c r="I42" s="68"/>
      <c r="J42" s="68"/>
      <c r="K42" s="68"/>
      <c r="L42" s="68"/>
      <c r="M42" s="15"/>
      <c r="N42" s="16"/>
      <c r="O42" s="16"/>
    </row>
    <row r="43" spans="3:15" ht="17.25" customHeight="1">
      <c r="C43" s="39" t="s">
        <v>53</v>
      </c>
      <c r="D43" s="71">
        <f>$C3*$C16</f>
        <v>180000</v>
      </c>
      <c r="E43" s="71">
        <f>$C3*$C16</f>
        <v>180000</v>
      </c>
      <c r="F43" s="71">
        <f>$C3*$C16</f>
        <v>180000</v>
      </c>
      <c r="G43" s="71">
        <f>$C3*$C16</f>
        <v>180000</v>
      </c>
      <c r="H43" s="71">
        <f>$C3*$C16</f>
        <v>180000</v>
      </c>
      <c r="I43" s="71"/>
      <c r="J43" s="71"/>
      <c r="K43" s="71"/>
      <c r="L43" s="42"/>
      <c r="M43" s="14"/>
      <c r="N43" s="16"/>
      <c r="O43" s="16"/>
    </row>
    <row r="44" spans="3:15" ht="12.75">
      <c r="C44" s="37" t="s">
        <v>22</v>
      </c>
      <c r="D44" s="70">
        <f>D43*27.5%</f>
        <v>49500.00000000001</v>
      </c>
      <c r="E44" s="70">
        <f>E43*27.5%</f>
        <v>49500.00000000001</v>
      </c>
      <c r="F44" s="70">
        <f>F43*27.5%</f>
        <v>49500.00000000001</v>
      </c>
      <c r="G44" s="70">
        <f>G43*27.5%</f>
        <v>49500.00000000001</v>
      </c>
      <c r="H44" s="70">
        <f>H43*27.5%</f>
        <v>49500.00000000001</v>
      </c>
      <c r="I44" s="70"/>
      <c r="J44" s="70"/>
      <c r="K44" s="70"/>
      <c r="L44" s="42"/>
      <c r="M44" s="21"/>
      <c r="N44" s="16"/>
      <c r="O44" s="16"/>
    </row>
    <row r="45" spans="3:15" ht="17.25" customHeight="1">
      <c r="C45" s="30" t="s">
        <v>52</v>
      </c>
      <c r="D45" s="72">
        <f>D41-D44</f>
        <v>12544.583333333328</v>
      </c>
      <c r="E45" s="72">
        <f aca="true" t="shared" si="5" ref="E45:L45">E41-E44</f>
        <v>17434.999999999993</v>
      </c>
      <c r="F45" s="72">
        <f t="shared" si="5"/>
        <v>17434.999999999993</v>
      </c>
      <c r="G45" s="72">
        <f t="shared" si="5"/>
        <v>17434.999999999993</v>
      </c>
      <c r="H45" s="72">
        <f t="shared" si="5"/>
        <v>-43427.08333333334</v>
      </c>
      <c r="I45" s="72">
        <f t="shared" si="5"/>
        <v>495.00000000000006</v>
      </c>
      <c r="J45" s="72">
        <f t="shared" si="5"/>
        <v>495.00000000000006</v>
      </c>
      <c r="K45" s="72">
        <f t="shared" si="5"/>
        <v>495.00000000000006</v>
      </c>
      <c r="L45" s="72">
        <f t="shared" si="5"/>
        <v>495.00000000000006</v>
      </c>
      <c r="M45" s="20"/>
      <c r="N45" s="20"/>
      <c r="O45" s="20"/>
    </row>
    <row r="47" spans="3:15" ht="12.75">
      <c r="C47" s="108" t="s">
        <v>33</v>
      </c>
      <c r="D47" s="102">
        <v>40179</v>
      </c>
      <c r="E47" s="102">
        <v>40544</v>
      </c>
      <c r="F47" s="102">
        <v>40909</v>
      </c>
      <c r="G47" s="102">
        <v>41275</v>
      </c>
      <c r="H47" s="102">
        <v>41640</v>
      </c>
      <c r="I47" s="102">
        <v>42005</v>
      </c>
      <c r="J47" s="102">
        <v>42370</v>
      </c>
      <c r="K47" s="102">
        <v>42736</v>
      </c>
      <c r="L47" s="102">
        <v>43101</v>
      </c>
      <c r="M47" s="106"/>
      <c r="N47" s="104"/>
      <c r="O47" s="104"/>
    </row>
    <row r="48" spans="3:15" ht="12.75">
      <c r="C48" s="109"/>
      <c r="D48" s="103"/>
      <c r="E48" s="103"/>
      <c r="F48" s="103"/>
      <c r="G48" s="103"/>
      <c r="H48" s="103"/>
      <c r="I48" s="103"/>
      <c r="J48" s="103"/>
      <c r="K48" s="103"/>
      <c r="L48" s="103"/>
      <c r="M48" s="107"/>
      <c r="N48" s="105"/>
      <c r="O48" s="105"/>
    </row>
    <row r="49" spans="3:15" ht="12.75">
      <c r="C49" s="23" t="s">
        <v>12</v>
      </c>
      <c r="D49" s="71">
        <f>C4</f>
        <v>2500</v>
      </c>
      <c r="E49" s="71"/>
      <c r="F49" s="71"/>
      <c r="G49" s="71"/>
      <c r="H49" s="71"/>
      <c r="I49" s="71"/>
      <c r="J49" s="71"/>
      <c r="K49" s="71"/>
      <c r="L49" s="71"/>
      <c r="M49" s="25"/>
      <c r="N49" s="26"/>
      <c r="O49" s="26"/>
    </row>
    <row r="50" spans="3:15" ht="12.75">
      <c r="C50" s="23" t="s">
        <v>18</v>
      </c>
      <c r="D50" s="71">
        <f>(C3-C10)/C6*11</f>
        <v>204187.5</v>
      </c>
      <c r="E50" s="71">
        <f>($C3-$C10)/$C6*12</f>
        <v>222750</v>
      </c>
      <c r="F50" s="71">
        <f>($C3-$C10)/$C6*12</f>
        <v>222750</v>
      </c>
      <c r="G50" s="71">
        <f>($C3-$C10)/$C6*12</f>
        <v>222750</v>
      </c>
      <c r="H50" s="71">
        <f>($C3-$C10)/$C6*1</f>
        <v>18562.5</v>
      </c>
      <c r="I50" s="71"/>
      <c r="J50" s="71"/>
      <c r="K50" s="71"/>
      <c r="L50" s="71"/>
      <c r="M50" s="25"/>
      <c r="N50" s="26"/>
      <c r="O50" s="26"/>
    </row>
    <row r="51" spans="3:15" ht="12.75">
      <c r="C51" s="23" t="s">
        <v>19</v>
      </c>
      <c r="D51" s="71"/>
      <c r="E51" s="71"/>
      <c r="F51" s="71"/>
      <c r="G51" s="71"/>
      <c r="H51" s="71">
        <f>$C10*$C16</f>
        <v>1800</v>
      </c>
      <c r="I51" s="71">
        <f>$C10*$C16</f>
        <v>1800</v>
      </c>
      <c r="J51" s="71">
        <f>$C10*$C16</f>
        <v>1800</v>
      </c>
      <c r="K51" s="71">
        <f>$C10*$C16</f>
        <v>1800</v>
      </c>
      <c r="L51" s="71">
        <f>$C10*$C16</f>
        <v>1800</v>
      </c>
      <c r="M51" s="22"/>
      <c r="N51" s="22"/>
      <c r="O51" s="22"/>
    </row>
    <row r="52" spans="3:15" ht="12.75">
      <c r="C52" s="36" t="s">
        <v>20</v>
      </c>
      <c r="D52" s="69">
        <f>SUM(D49:D51)</f>
        <v>206687.5</v>
      </c>
      <c r="E52" s="69">
        <f aca="true" t="shared" si="6" ref="E52:L52">SUM(E49:E51)</f>
        <v>222750</v>
      </c>
      <c r="F52" s="69">
        <f t="shared" si="6"/>
        <v>222750</v>
      </c>
      <c r="G52" s="69">
        <f t="shared" si="6"/>
        <v>222750</v>
      </c>
      <c r="H52" s="69">
        <f t="shared" si="6"/>
        <v>20362.5</v>
      </c>
      <c r="I52" s="69">
        <f t="shared" si="6"/>
        <v>1800</v>
      </c>
      <c r="J52" s="69">
        <f t="shared" si="6"/>
        <v>1800</v>
      </c>
      <c r="K52" s="69">
        <f t="shared" si="6"/>
        <v>1800</v>
      </c>
      <c r="L52" s="69">
        <f t="shared" si="6"/>
        <v>1800</v>
      </c>
      <c r="M52" s="20"/>
      <c r="N52" s="20"/>
      <c r="O52" s="20"/>
    </row>
    <row r="53" spans="3:15" ht="12.75">
      <c r="C53" s="37" t="s">
        <v>21</v>
      </c>
      <c r="D53" s="70">
        <f>D52*$C14</f>
        <v>8060.8125</v>
      </c>
      <c r="E53" s="70">
        <f>E52*$C14</f>
        <v>8687.25</v>
      </c>
      <c r="F53" s="70">
        <f>F52*$C14</f>
        <v>8687.25</v>
      </c>
      <c r="G53" s="70">
        <f>G52*$C14</f>
        <v>8687.25</v>
      </c>
      <c r="H53" s="70">
        <f>H52*$C14</f>
        <v>794.1375</v>
      </c>
      <c r="I53" s="70">
        <f>I52*$C14</f>
        <v>70.2</v>
      </c>
      <c r="J53" s="70">
        <f>J52*$C14</f>
        <v>70.2</v>
      </c>
      <c r="K53" s="70">
        <f>K52*$C14</f>
        <v>70.2</v>
      </c>
      <c r="L53" s="70">
        <f>L52*$C14</f>
        <v>70.2</v>
      </c>
      <c r="M53" s="20"/>
      <c r="N53" s="20"/>
      <c r="O53" s="20"/>
    </row>
    <row r="54" spans="3:15" ht="12.75">
      <c r="C54" s="39" t="s">
        <v>23</v>
      </c>
      <c r="D54" s="71">
        <f>$C3*$C16</f>
        <v>180000</v>
      </c>
      <c r="E54" s="71">
        <f>$C3*$C16</f>
        <v>180000</v>
      </c>
      <c r="F54" s="71">
        <f>$C3*$C16</f>
        <v>180000</v>
      </c>
      <c r="G54" s="71">
        <f>$C3*$C16</f>
        <v>180000</v>
      </c>
      <c r="H54" s="71">
        <f>$C3*$C16</f>
        <v>180000</v>
      </c>
      <c r="I54" s="71"/>
      <c r="J54" s="71"/>
      <c r="K54" s="71"/>
      <c r="L54" s="71"/>
      <c r="M54" s="25"/>
      <c r="N54" s="26"/>
      <c r="O54" s="26"/>
    </row>
    <row r="55" spans="3:15" ht="12.75">
      <c r="C55" s="37" t="s">
        <v>22</v>
      </c>
      <c r="D55" s="70">
        <f>D54*3.9%</f>
        <v>7020</v>
      </c>
      <c r="E55" s="70">
        <f>E54*3.9%</f>
        <v>7020</v>
      </c>
      <c r="F55" s="70">
        <f>F54*3.9%</f>
        <v>7020</v>
      </c>
      <c r="G55" s="70">
        <f>G54*3.9%</f>
        <v>7020</v>
      </c>
      <c r="H55" s="70">
        <f>H54*3.9%</f>
        <v>7020</v>
      </c>
      <c r="I55" s="70"/>
      <c r="J55" s="70"/>
      <c r="K55" s="70"/>
      <c r="L55" s="70"/>
      <c r="M55" s="20"/>
      <c r="N55" s="26"/>
      <c r="O55" s="26"/>
    </row>
    <row r="56" spans="3:15" ht="12.75">
      <c r="C56" s="30" t="s">
        <v>24</v>
      </c>
      <c r="D56" s="72">
        <f aca="true" t="shared" si="7" ref="D56:L56">D53-D55</f>
        <v>1040.8125</v>
      </c>
      <c r="E56" s="72">
        <f t="shared" si="7"/>
        <v>1667.25</v>
      </c>
      <c r="F56" s="72">
        <f t="shared" si="7"/>
        <v>1667.25</v>
      </c>
      <c r="G56" s="72">
        <f t="shared" si="7"/>
        <v>1667.25</v>
      </c>
      <c r="H56" s="72">
        <f t="shared" si="7"/>
        <v>-6225.8625</v>
      </c>
      <c r="I56" s="72">
        <f t="shared" si="7"/>
        <v>70.2</v>
      </c>
      <c r="J56" s="72">
        <f t="shared" si="7"/>
        <v>70.2</v>
      </c>
      <c r="K56" s="72">
        <f t="shared" si="7"/>
        <v>70.2</v>
      </c>
      <c r="L56" s="72">
        <f t="shared" si="7"/>
        <v>70.2</v>
      </c>
      <c r="M56" s="20"/>
      <c r="N56" s="20"/>
      <c r="O56" s="20"/>
    </row>
    <row r="57" spans="13:15" ht="12.75">
      <c r="M57" s="16"/>
      <c r="N57" s="16"/>
      <c r="O57" s="16"/>
    </row>
    <row r="58" spans="3:15" ht="12.75">
      <c r="C58" s="112"/>
      <c r="D58" s="102">
        <v>40179</v>
      </c>
      <c r="E58" s="102">
        <v>40544</v>
      </c>
      <c r="F58" s="102">
        <v>40909</v>
      </c>
      <c r="G58" s="102">
        <v>41275</v>
      </c>
      <c r="H58" s="102">
        <v>41640</v>
      </c>
      <c r="I58" s="102">
        <v>42005</v>
      </c>
      <c r="J58" s="102">
        <v>42370</v>
      </c>
      <c r="K58" s="102">
        <v>42736</v>
      </c>
      <c r="L58" s="102">
        <v>43101</v>
      </c>
      <c r="M58" s="106"/>
      <c r="N58" s="104"/>
      <c r="O58" s="104"/>
    </row>
    <row r="59" spans="3:15" ht="12.75">
      <c r="C59" s="113"/>
      <c r="D59" s="103"/>
      <c r="E59" s="103"/>
      <c r="F59" s="103"/>
      <c r="G59" s="103"/>
      <c r="H59" s="103"/>
      <c r="I59" s="103"/>
      <c r="J59" s="103"/>
      <c r="K59" s="103"/>
      <c r="L59" s="103"/>
      <c r="M59" s="107"/>
      <c r="N59" s="105"/>
      <c r="O59" s="105"/>
    </row>
    <row r="60" spans="3:15" ht="12.75">
      <c r="C60" s="24" t="s">
        <v>25</v>
      </c>
      <c r="D60" s="70">
        <f>D45</f>
        <v>12544.583333333328</v>
      </c>
      <c r="E60" s="70">
        <f aca="true" t="shared" si="8" ref="E60:L60">E45</f>
        <v>17434.999999999993</v>
      </c>
      <c r="F60" s="70">
        <f t="shared" si="8"/>
        <v>17434.999999999993</v>
      </c>
      <c r="G60" s="70">
        <f t="shared" si="8"/>
        <v>17434.999999999993</v>
      </c>
      <c r="H60" s="70">
        <f t="shared" si="8"/>
        <v>-43427.08333333334</v>
      </c>
      <c r="I60" s="70">
        <f t="shared" si="8"/>
        <v>495.00000000000006</v>
      </c>
      <c r="J60" s="70">
        <f t="shared" si="8"/>
        <v>495.00000000000006</v>
      </c>
      <c r="K60" s="70">
        <f t="shared" si="8"/>
        <v>495.00000000000006</v>
      </c>
      <c r="L60" s="70">
        <f t="shared" si="8"/>
        <v>495.00000000000006</v>
      </c>
      <c r="M60" s="20"/>
      <c r="N60" s="20"/>
      <c r="O60" s="20"/>
    </row>
    <row r="61" spans="3:15" ht="12.75">
      <c r="C61" s="24" t="s">
        <v>24</v>
      </c>
      <c r="D61" s="70">
        <f>D56</f>
        <v>1040.8125</v>
      </c>
      <c r="E61" s="70">
        <f aca="true" t="shared" si="9" ref="E61:L61">E56</f>
        <v>1667.25</v>
      </c>
      <c r="F61" s="70">
        <f t="shared" si="9"/>
        <v>1667.25</v>
      </c>
      <c r="G61" s="70">
        <f t="shared" si="9"/>
        <v>1667.25</v>
      </c>
      <c r="H61" s="70">
        <f t="shared" si="9"/>
        <v>-6225.8625</v>
      </c>
      <c r="I61" s="70">
        <f t="shared" si="9"/>
        <v>70.2</v>
      </c>
      <c r="J61" s="70">
        <f t="shared" si="9"/>
        <v>70.2</v>
      </c>
      <c r="K61" s="70">
        <f t="shared" si="9"/>
        <v>70.2</v>
      </c>
      <c r="L61" s="70">
        <f t="shared" si="9"/>
        <v>70.2</v>
      </c>
      <c r="M61" s="27"/>
      <c r="N61" s="27"/>
      <c r="O61" s="27"/>
    </row>
    <row r="62" spans="3:15" ht="17.25" customHeight="1">
      <c r="C62" s="46" t="s">
        <v>41</v>
      </c>
      <c r="D62" s="73">
        <f>SUM(D60:D61)</f>
        <v>13585.395833333328</v>
      </c>
      <c r="E62" s="73">
        <f aca="true" t="shared" si="10" ref="E62:L62">SUM(E60:E61)</f>
        <v>19102.249999999993</v>
      </c>
      <c r="F62" s="73">
        <f t="shared" si="10"/>
        <v>19102.249999999993</v>
      </c>
      <c r="G62" s="73">
        <f t="shared" si="10"/>
        <v>19102.249999999993</v>
      </c>
      <c r="H62" s="73">
        <f t="shared" si="10"/>
        <v>-49652.945833333346</v>
      </c>
      <c r="I62" s="73">
        <f t="shared" si="10"/>
        <v>565.2</v>
      </c>
      <c r="J62" s="73">
        <f t="shared" si="10"/>
        <v>565.2</v>
      </c>
      <c r="K62" s="73">
        <f t="shared" si="10"/>
        <v>565.2</v>
      </c>
      <c r="L62" s="73">
        <f t="shared" si="10"/>
        <v>565.2</v>
      </c>
      <c r="M62" s="40"/>
      <c r="N62" s="40"/>
      <c r="O62" s="40"/>
    </row>
    <row r="64" spans="3:53" ht="12.75">
      <c r="C64" s="8" t="s">
        <v>48</v>
      </c>
      <c r="D64" s="29">
        <v>39845</v>
      </c>
      <c r="E64" s="29">
        <v>39873</v>
      </c>
      <c r="F64" s="29">
        <v>39904</v>
      </c>
      <c r="G64" s="29">
        <v>39934</v>
      </c>
      <c r="H64" s="29">
        <v>39965</v>
      </c>
      <c r="I64" s="29">
        <v>39995</v>
      </c>
      <c r="J64" s="29">
        <v>40026</v>
      </c>
      <c r="K64" s="29">
        <v>40057</v>
      </c>
      <c r="L64" s="29">
        <v>40087</v>
      </c>
      <c r="M64" s="29">
        <v>40118</v>
      </c>
      <c r="N64" s="29">
        <v>40148</v>
      </c>
      <c r="O64" s="29">
        <v>40179</v>
      </c>
      <c r="P64" s="29">
        <v>40210</v>
      </c>
      <c r="Q64" s="29">
        <v>40238</v>
      </c>
      <c r="R64" s="29">
        <v>40269</v>
      </c>
      <c r="S64" s="29">
        <v>40299</v>
      </c>
      <c r="T64" s="29">
        <v>40330</v>
      </c>
      <c r="U64" s="29">
        <v>40360</v>
      </c>
      <c r="V64" s="29">
        <v>40391</v>
      </c>
      <c r="W64" s="29">
        <v>40422</v>
      </c>
      <c r="X64" s="29">
        <v>40452</v>
      </c>
      <c r="Y64" s="29">
        <v>40483</v>
      </c>
      <c r="Z64" s="29">
        <v>40513</v>
      </c>
      <c r="AA64" s="29">
        <v>40544</v>
      </c>
      <c r="AB64" s="29">
        <v>40575</v>
      </c>
      <c r="AC64" s="29">
        <v>40603</v>
      </c>
      <c r="AD64" s="29">
        <v>40634</v>
      </c>
      <c r="AE64" s="29">
        <v>40664</v>
      </c>
      <c r="AF64" s="29">
        <v>40695</v>
      </c>
      <c r="AG64" s="29">
        <v>40725</v>
      </c>
      <c r="AH64" s="29">
        <v>40756</v>
      </c>
      <c r="AI64" s="29">
        <v>40787</v>
      </c>
      <c r="AJ64" s="29">
        <v>40817</v>
      </c>
      <c r="AK64" s="29">
        <v>40848</v>
      </c>
      <c r="AL64" s="29">
        <v>40878</v>
      </c>
      <c r="AM64" s="29">
        <v>40909</v>
      </c>
      <c r="AN64" s="29">
        <v>40940</v>
      </c>
      <c r="AO64" s="29">
        <v>40969</v>
      </c>
      <c r="AP64" s="29">
        <v>41000</v>
      </c>
      <c r="AQ64" s="29">
        <v>41030</v>
      </c>
      <c r="AR64" s="29">
        <v>41061</v>
      </c>
      <c r="AS64" s="29">
        <v>41091</v>
      </c>
      <c r="AT64" s="29">
        <v>41122</v>
      </c>
      <c r="AU64" s="29">
        <v>41153</v>
      </c>
      <c r="AV64" s="29">
        <v>41183</v>
      </c>
      <c r="AW64" s="29">
        <v>41214</v>
      </c>
      <c r="AX64" s="29">
        <v>41244</v>
      </c>
      <c r="AY64" s="29">
        <v>41275</v>
      </c>
      <c r="AZ64" s="29">
        <v>41306</v>
      </c>
      <c r="BA64" s="74">
        <v>41334</v>
      </c>
    </row>
    <row r="65" spans="3:53" ht="12.75">
      <c r="C65" s="4"/>
      <c r="D65" s="74"/>
      <c r="E65" s="74"/>
      <c r="F65" s="74"/>
      <c r="G65" s="74"/>
      <c r="H65" s="74"/>
      <c r="I65" s="74"/>
      <c r="J65" s="74"/>
      <c r="K65" s="41"/>
      <c r="L65" s="74"/>
      <c r="M65" s="74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</row>
    <row r="66" spans="3:53" ht="12.75">
      <c r="C66" s="4" t="s">
        <v>26</v>
      </c>
      <c r="D66" s="75">
        <f>-(C7*C15)</f>
        <v>-18000</v>
      </c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</row>
    <row r="67" spans="3:53" ht="12.75">
      <c r="C67" s="4" t="s">
        <v>27</v>
      </c>
      <c r="D67" s="75">
        <f>-(C4*C15)</f>
        <v>-500</v>
      </c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</row>
    <row r="68" spans="3:53" ht="12.75">
      <c r="C68" s="4" t="s">
        <v>28</v>
      </c>
      <c r="D68" s="75"/>
      <c r="E68" s="75">
        <f>-($C8*$C15)</f>
        <v>-3760</v>
      </c>
      <c r="F68" s="75">
        <f>-($C8*$C15)</f>
        <v>-3760</v>
      </c>
      <c r="G68" s="75">
        <f>-($C8*$C15)</f>
        <v>-3760</v>
      </c>
      <c r="H68" s="75">
        <f aca="true" t="shared" si="11" ref="H68:AY68">-($C8*$C15)</f>
        <v>-3760</v>
      </c>
      <c r="I68" s="75">
        <f t="shared" si="11"/>
        <v>-3760</v>
      </c>
      <c r="J68" s="75">
        <f t="shared" si="11"/>
        <v>-3760</v>
      </c>
      <c r="K68" s="75">
        <f t="shared" si="11"/>
        <v>-3760</v>
      </c>
      <c r="L68" s="75">
        <f t="shared" si="11"/>
        <v>-3760</v>
      </c>
      <c r="M68" s="75">
        <f t="shared" si="11"/>
        <v>-3760</v>
      </c>
      <c r="N68" s="75">
        <f t="shared" si="11"/>
        <v>-3760</v>
      </c>
      <c r="O68" s="75">
        <f t="shared" si="11"/>
        <v>-3760</v>
      </c>
      <c r="P68" s="75">
        <f t="shared" si="11"/>
        <v>-3760</v>
      </c>
      <c r="Q68" s="75">
        <f t="shared" si="11"/>
        <v>-3760</v>
      </c>
      <c r="R68" s="75">
        <f t="shared" si="11"/>
        <v>-3760</v>
      </c>
      <c r="S68" s="75">
        <f t="shared" si="11"/>
        <v>-3760</v>
      </c>
      <c r="T68" s="75">
        <f t="shared" si="11"/>
        <v>-3760</v>
      </c>
      <c r="U68" s="75">
        <f t="shared" si="11"/>
        <v>-3760</v>
      </c>
      <c r="V68" s="75">
        <f t="shared" si="11"/>
        <v>-3760</v>
      </c>
      <c r="W68" s="75">
        <f t="shared" si="11"/>
        <v>-3760</v>
      </c>
      <c r="X68" s="75">
        <f t="shared" si="11"/>
        <v>-3760</v>
      </c>
      <c r="Y68" s="75">
        <f t="shared" si="11"/>
        <v>-3760</v>
      </c>
      <c r="Z68" s="75">
        <f t="shared" si="11"/>
        <v>-3760</v>
      </c>
      <c r="AA68" s="75">
        <f t="shared" si="11"/>
        <v>-3760</v>
      </c>
      <c r="AB68" s="75">
        <f t="shared" si="11"/>
        <v>-3760</v>
      </c>
      <c r="AC68" s="75">
        <f t="shared" si="11"/>
        <v>-3760</v>
      </c>
      <c r="AD68" s="75">
        <f t="shared" si="11"/>
        <v>-3760</v>
      </c>
      <c r="AE68" s="75">
        <f t="shared" si="11"/>
        <v>-3760</v>
      </c>
      <c r="AF68" s="75">
        <f t="shared" si="11"/>
        <v>-3760</v>
      </c>
      <c r="AG68" s="75">
        <f t="shared" si="11"/>
        <v>-3760</v>
      </c>
      <c r="AH68" s="75">
        <f t="shared" si="11"/>
        <v>-3760</v>
      </c>
      <c r="AI68" s="75">
        <f t="shared" si="11"/>
        <v>-3760</v>
      </c>
      <c r="AJ68" s="75">
        <f t="shared" si="11"/>
        <v>-3760</v>
      </c>
      <c r="AK68" s="75">
        <f t="shared" si="11"/>
        <v>-3760</v>
      </c>
      <c r="AL68" s="75">
        <f t="shared" si="11"/>
        <v>-3760</v>
      </c>
      <c r="AM68" s="75">
        <f t="shared" si="11"/>
        <v>-3760</v>
      </c>
      <c r="AN68" s="75">
        <f t="shared" si="11"/>
        <v>-3760</v>
      </c>
      <c r="AO68" s="75">
        <f t="shared" si="11"/>
        <v>-3760</v>
      </c>
      <c r="AP68" s="75">
        <f t="shared" si="11"/>
        <v>-3760</v>
      </c>
      <c r="AQ68" s="75">
        <f t="shared" si="11"/>
        <v>-3760</v>
      </c>
      <c r="AR68" s="75">
        <f t="shared" si="11"/>
        <v>-3760</v>
      </c>
      <c r="AS68" s="75">
        <f t="shared" si="11"/>
        <v>-3760</v>
      </c>
      <c r="AT68" s="75">
        <f t="shared" si="11"/>
        <v>-3760</v>
      </c>
      <c r="AU68" s="75">
        <f t="shared" si="11"/>
        <v>-3760</v>
      </c>
      <c r="AV68" s="75">
        <f t="shared" si="11"/>
        <v>-3760</v>
      </c>
      <c r="AW68" s="75">
        <f t="shared" si="11"/>
        <v>-3760</v>
      </c>
      <c r="AX68" s="75">
        <f t="shared" si="11"/>
        <v>-3760</v>
      </c>
      <c r="AY68" s="75">
        <f t="shared" si="11"/>
        <v>-3760</v>
      </c>
      <c r="AZ68" s="75"/>
      <c r="BA68" s="75"/>
    </row>
    <row r="69" spans="3:53" ht="12.75">
      <c r="C69" s="4" t="s">
        <v>29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>
        <f>-(C10*C15)</f>
        <v>-1800</v>
      </c>
      <c r="BA69" s="75"/>
    </row>
    <row r="70" spans="3:53" ht="12.75">
      <c r="C70" s="4" t="s">
        <v>30</v>
      </c>
      <c r="D70" s="75">
        <f>SUM(D66:D69)</f>
        <v>-18500</v>
      </c>
      <c r="E70" s="75">
        <f aca="true" t="shared" si="12" ref="E70:AZ70">SUM(E66:E69)</f>
        <v>-3760</v>
      </c>
      <c r="F70" s="75">
        <f t="shared" si="12"/>
        <v>-3760</v>
      </c>
      <c r="G70" s="75">
        <f t="shared" si="12"/>
        <v>-3760</v>
      </c>
      <c r="H70" s="75">
        <f t="shared" si="12"/>
        <v>-3760</v>
      </c>
      <c r="I70" s="75">
        <f t="shared" si="12"/>
        <v>-3760</v>
      </c>
      <c r="J70" s="75">
        <f t="shared" si="12"/>
        <v>-3760</v>
      </c>
      <c r="K70" s="75">
        <f t="shared" si="12"/>
        <v>-3760</v>
      </c>
      <c r="L70" s="75">
        <f t="shared" si="12"/>
        <v>-3760</v>
      </c>
      <c r="M70" s="75">
        <f t="shared" si="12"/>
        <v>-3760</v>
      </c>
      <c r="N70" s="75">
        <f t="shared" si="12"/>
        <v>-3760</v>
      </c>
      <c r="O70" s="75">
        <f t="shared" si="12"/>
        <v>-3760</v>
      </c>
      <c r="P70" s="75">
        <f t="shared" si="12"/>
        <v>-3760</v>
      </c>
      <c r="Q70" s="75">
        <f t="shared" si="12"/>
        <v>-3760</v>
      </c>
      <c r="R70" s="75">
        <f t="shared" si="12"/>
        <v>-3760</v>
      </c>
      <c r="S70" s="75">
        <f t="shared" si="12"/>
        <v>-3760</v>
      </c>
      <c r="T70" s="75">
        <f t="shared" si="12"/>
        <v>-3760</v>
      </c>
      <c r="U70" s="75">
        <f t="shared" si="12"/>
        <v>-3760</v>
      </c>
      <c r="V70" s="75">
        <f t="shared" si="12"/>
        <v>-3760</v>
      </c>
      <c r="W70" s="75">
        <f t="shared" si="12"/>
        <v>-3760</v>
      </c>
      <c r="X70" s="75">
        <f t="shared" si="12"/>
        <v>-3760</v>
      </c>
      <c r="Y70" s="75">
        <f t="shared" si="12"/>
        <v>-3760</v>
      </c>
      <c r="Z70" s="75">
        <f t="shared" si="12"/>
        <v>-3760</v>
      </c>
      <c r="AA70" s="75">
        <f t="shared" si="12"/>
        <v>-3760</v>
      </c>
      <c r="AB70" s="75">
        <f t="shared" si="12"/>
        <v>-3760</v>
      </c>
      <c r="AC70" s="75">
        <f t="shared" si="12"/>
        <v>-3760</v>
      </c>
      <c r="AD70" s="75">
        <f t="shared" si="12"/>
        <v>-3760</v>
      </c>
      <c r="AE70" s="75">
        <f t="shared" si="12"/>
        <v>-3760</v>
      </c>
      <c r="AF70" s="75">
        <f t="shared" si="12"/>
        <v>-3760</v>
      </c>
      <c r="AG70" s="75">
        <f t="shared" si="12"/>
        <v>-3760</v>
      </c>
      <c r="AH70" s="75">
        <f t="shared" si="12"/>
        <v>-3760</v>
      </c>
      <c r="AI70" s="75">
        <f t="shared" si="12"/>
        <v>-3760</v>
      </c>
      <c r="AJ70" s="75">
        <f t="shared" si="12"/>
        <v>-3760</v>
      </c>
      <c r="AK70" s="75">
        <f t="shared" si="12"/>
        <v>-3760</v>
      </c>
      <c r="AL70" s="75">
        <f t="shared" si="12"/>
        <v>-3760</v>
      </c>
      <c r="AM70" s="75">
        <f t="shared" si="12"/>
        <v>-3760</v>
      </c>
      <c r="AN70" s="75">
        <f t="shared" si="12"/>
        <v>-3760</v>
      </c>
      <c r="AO70" s="75">
        <f t="shared" si="12"/>
        <v>-3760</v>
      </c>
      <c r="AP70" s="75">
        <f t="shared" si="12"/>
        <v>-3760</v>
      </c>
      <c r="AQ70" s="75">
        <f t="shared" si="12"/>
        <v>-3760</v>
      </c>
      <c r="AR70" s="75">
        <f t="shared" si="12"/>
        <v>-3760</v>
      </c>
      <c r="AS70" s="75">
        <f t="shared" si="12"/>
        <v>-3760</v>
      </c>
      <c r="AT70" s="75">
        <f t="shared" si="12"/>
        <v>-3760</v>
      </c>
      <c r="AU70" s="75">
        <f t="shared" si="12"/>
        <v>-3760</v>
      </c>
      <c r="AV70" s="75">
        <f t="shared" si="12"/>
        <v>-3760</v>
      </c>
      <c r="AW70" s="75">
        <f t="shared" si="12"/>
        <v>-3760</v>
      </c>
      <c r="AX70" s="75">
        <f t="shared" si="12"/>
        <v>-3760</v>
      </c>
      <c r="AY70" s="75">
        <f t="shared" si="12"/>
        <v>-3760</v>
      </c>
      <c r="AZ70" s="75">
        <f t="shared" si="12"/>
        <v>-1800</v>
      </c>
      <c r="BA70" s="75"/>
    </row>
    <row r="71" spans="3:53" ht="12.75">
      <c r="C71" s="4" t="s">
        <v>31</v>
      </c>
      <c r="D71" s="75"/>
      <c r="E71" s="75">
        <f>-D70</f>
        <v>18500</v>
      </c>
      <c r="F71" s="75">
        <f aca="true" t="shared" si="13" ref="F71:BA71">-E70</f>
        <v>3760</v>
      </c>
      <c r="G71" s="75">
        <f t="shared" si="13"/>
        <v>3760</v>
      </c>
      <c r="H71" s="75">
        <f>-G70</f>
        <v>3760</v>
      </c>
      <c r="I71" s="75">
        <f t="shared" si="13"/>
        <v>3760</v>
      </c>
      <c r="J71" s="75">
        <f t="shared" si="13"/>
        <v>3760</v>
      </c>
      <c r="K71" s="75">
        <f t="shared" si="13"/>
        <v>3760</v>
      </c>
      <c r="L71" s="75">
        <f t="shared" si="13"/>
        <v>3760</v>
      </c>
      <c r="M71" s="75">
        <f t="shared" si="13"/>
        <v>3760</v>
      </c>
      <c r="N71" s="75">
        <f t="shared" si="13"/>
        <v>3760</v>
      </c>
      <c r="O71" s="75">
        <f t="shared" si="13"/>
        <v>3760</v>
      </c>
      <c r="P71" s="75">
        <f t="shared" si="13"/>
        <v>3760</v>
      </c>
      <c r="Q71" s="75">
        <f t="shared" si="13"/>
        <v>3760</v>
      </c>
      <c r="R71" s="75">
        <f t="shared" si="13"/>
        <v>3760</v>
      </c>
      <c r="S71" s="75">
        <f t="shared" si="13"/>
        <v>3760</v>
      </c>
      <c r="T71" s="75">
        <f t="shared" si="13"/>
        <v>3760</v>
      </c>
      <c r="U71" s="75">
        <f t="shared" si="13"/>
        <v>3760</v>
      </c>
      <c r="V71" s="75">
        <f t="shared" si="13"/>
        <v>3760</v>
      </c>
      <c r="W71" s="75">
        <f t="shared" si="13"/>
        <v>3760</v>
      </c>
      <c r="X71" s="75">
        <f t="shared" si="13"/>
        <v>3760</v>
      </c>
      <c r="Y71" s="75">
        <f t="shared" si="13"/>
        <v>3760</v>
      </c>
      <c r="Z71" s="75">
        <f t="shared" si="13"/>
        <v>3760</v>
      </c>
      <c r="AA71" s="75">
        <f t="shared" si="13"/>
        <v>3760</v>
      </c>
      <c r="AB71" s="75">
        <f t="shared" si="13"/>
        <v>3760</v>
      </c>
      <c r="AC71" s="75">
        <f t="shared" si="13"/>
        <v>3760</v>
      </c>
      <c r="AD71" s="75">
        <f t="shared" si="13"/>
        <v>3760</v>
      </c>
      <c r="AE71" s="75">
        <f t="shared" si="13"/>
        <v>3760</v>
      </c>
      <c r="AF71" s="75">
        <f t="shared" si="13"/>
        <v>3760</v>
      </c>
      <c r="AG71" s="75">
        <f t="shared" si="13"/>
        <v>3760</v>
      </c>
      <c r="AH71" s="75">
        <f t="shared" si="13"/>
        <v>3760</v>
      </c>
      <c r="AI71" s="75">
        <f t="shared" si="13"/>
        <v>3760</v>
      </c>
      <c r="AJ71" s="75">
        <f t="shared" si="13"/>
        <v>3760</v>
      </c>
      <c r="AK71" s="75">
        <f t="shared" si="13"/>
        <v>3760</v>
      </c>
      <c r="AL71" s="75">
        <f t="shared" si="13"/>
        <v>3760</v>
      </c>
      <c r="AM71" s="75">
        <f t="shared" si="13"/>
        <v>3760</v>
      </c>
      <c r="AN71" s="75">
        <f t="shared" si="13"/>
        <v>3760</v>
      </c>
      <c r="AO71" s="75">
        <f t="shared" si="13"/>
        <v>3760</v>
      </c>
      <c r="AP71" s="75">
        <f t="shared" si="13"/>
        <v>3760</v>
      </c>
      <c r="AQ71" s="75">
        <f t="shared" si="13"/>
        <v>3760</v>
      </c>
      <c r="AR71" s="75">
        <f t="shared" si="13"/>
        <v>3760</v>
      </c>
      <c r="AS71" s="75">
        <f t="shared" si="13"/>
        <v>3760</v>
      </c>
      <c r="AT71" s="75">
        <f t="shared" si="13"/>
        <v>3760</v>
      </c>
      <c r="AU71" s="75">
        <f t="shared" si="13"/>
        <v>3760</v>
      </c>
      <c r="AV71" s="75">
        <f t="shared" si="13"/>
        <v>3760</v>
      </c>
      <c r="AW71" s="75">
        <f t="shared" si="13"/>
        <v>3760</v>
      </c>
      <c r="AX71" s="75">
        <f t="shared" si="13"/>
        <v>3760</v>
      </c>
      <c r="AY71" s="75">
        <f t="shared" si="13"/>
        <v>3760</v>
      </c>
      <c r="AZ71" s="75">
        <f t="shared" si="13"/>
        <v>3760</v>
      </c>
      <c r="BA71" s="75">
        <f t="shared" si="13"/>
        <v>1800</v>
      </c>
    </row>
    <row r="72" spans="3:53" ht="12.75">
      <c r="C72" s="4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</row>
    <row r="73" spans="3:53" ht="12.75">
      <c r="C73" s="8" t="s">
        <v>54</v>
      </c>
      <c r="D73" s="76">
        <f>SUM(D70:D72)</f>
        <v>-18500</v>
      </c>
      <c r="E73" s="76">
        <f aca="true" t="shared" si="14" ref="E73:BA73">SUM(E70:E72)</f>
        <v>14740</v>
      </c>
      <c r="F73" s="76">
        <f t="shared" si="14"/>
        <v>0</v>
      </c>
      <c r="G73" s="76">
        <f t="shared" si="14"/>
        <v>0</v>
      </c>
      <c r="H73" s="76">
        <f t="shared" si="14"/>
        <v>0</v>
      </c>
      <c r="I73" s="76">
        <f t="shared" si="14"/>
        <v>0</v>
      </c>
      <c r="J73" s="76">
        <f t="shared" si="14"/>
        <v>0</v>
      </c>
      <c r="K73" s="76">
        <f t="shared" si="14"/>
        <v>0</v>
      </c>
      <c r="L73" s="76">
        <f t="shared" si="14"/>
        <v>0</v>
      </c>
      <c r="M73" s="76">
        <f t="shared" si="14"/>
        <v>0</v>
      </c>
      <c r="N73" s="76">
        <f t="shared" si="14"/>
        <v>0</v>
      </c>
      <c r="O73" s="76">
        <f t="shared" si="14"/>
        <v>0</v>
      </c>
      <c r="P73" s="76">
        <f t="shared" si="14"/>
        <v>0</v>
      </c>
      <c r="Q73" s="76">
        <f t="shared" si="14"/>
        <v>0</v>
      </c>
      <c r="R73" s="76">
        <f t="shared" si="14"/>
        <v>0</v>
      </c>
      <c r="S73" s="76">
        <f t="shared" si="14"/>
        <v>0</v>
      </c>
      <c r="T73" s="76">
        <f t="shared" si="14"/>
        <v>0</v>
      </c>
      <c r="U73" s="76">
        <f t="shared" si="14"/>
        <v>0</v>
      </c>
      <c r="V73" s="76">
        <f t="shared" si="14"/>
        <v>0</v>
      </c>
      <c r="W73" s="76">
        <f t="shared" si="14"/>
        <v>0</v>
      </c>
      <c r="X73" s="76">
        <f t="shared" si="14"/>
        <v>0</v>
      </c>
      <c r="Y73" s="76">
        <f t="shared" si="14"/>
        <v>0</v>
      </c>
      <c r="Z73" s="76">
        <f t="shared" si="14"/>
        <v>0</v>
      </c>
      <c r="AA73" s="76">
        <f t="shared" si="14"/>
        <v>0</v>
      </c>
      <c r="AB73" s="76">
        <f t="shared" si="14"/>
        <v>0</v>
      </c>
      <c r="AC73" s="76">
        <f t="shared" si="14"/>
        <v>0</v>
      </c>
      <c r="AD73" s="76">
        <f t="shared" si="14"/>
        <v>0</v>
      </c>
      <c r="AE73" s="76">
        <f t="shared" si="14"/>
        <v>0</v>
      </c>
      <c r="AF73" s="76">
        <f t="shared" si="14"/>
        <v>0</v>
      </c>
      <c r="AG73" s="76">
        <f t="shared" si="14"/>
        <v>0</v>
      </c>
      <c r="AH73" s="76">
        <f t="shared" si="14"/>
        <v>0</v>
      </c>
      <c r="AI73" s="76">
        <f t="shared" si="14"/>
        <v>0</v>
      </c>
      <c r="AJ73" s="76">
        <f t="shared" si="14"/>
        <v>0</v>
      </c>
      <c r="AK73" s="76">
        <f t="shared" si="14"/>
        <v>0</v>
      </c>
      <c r="AL73" s="76">
        <f t="shared" si="14"/>
        <v>0</v>
      </c>
      <c r="AM73" s="76">
        <f t="shared" si="14"/>
        <v>0</v>
      </c>
      <c r="AN73" s="76">
        <f t="shared" si="14"/>
        <v>0</v>
      </c>
      <c r="AO73" s="76">
        <f t="shared" si="14"/>
        <v>0</v>
      </c>
      <c r="AP73" s="76">
        <f t="shared" si="14"/>
        <v>0</v>
      </c>
      <c r="AQ73" s="76">
        <f t="shared" si="14"/>
        <v>0</v>
      </c>
      <c r="AR73" s="76">
        <f t="shared" si="14"/>
        <v>0</v>
      </c>
      <c r="AS73" s="76">
        <f t="shared" si="14"/>
        <v>0</v>
      </c>
      <c r="AT73" s="76">
        <f t="shared" si="14"/>
        <v>0</v>
      </c>
      <c r="AU73" s="76">
        <f t="shared" si="14"/>
        <v>0</v>
      </c>
      <c r="AV73" s="76">
        <f t="shared" si="14"/>
        <v>0</v>
      </c>
      <c r="AW73" s="76">
        <f t="shared" si="14"/>
        <v>0</v>
      </c>
      <c r="AX73" s="76">
        <f t="shared" si="14"/>
        <v>0</v>
      </c>
      <c r="AY73" s="76">
        <f t="shared" si="14"/>
        <v>0</v>
      </c>
      <c r="AZ73" s="76">
        <f t="shared" si="14"/>
        <v>1960</v>
      </c>
      <c r="BA73" s="76">
        <f t="shared" si="14"/>
        <v>1800</v>
      </c>
    </row>
    <row r="74" spans="3:53" ht="12.75">
      <c r="C74" s="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</row>
    <row r="75" spans="3:53" ht="12.75">
      <c r="C75" s="4" t="s">
        <v>55</v>
      </c>
      <c r="D75" s="75">
        <f>-(C3*C15)</f>
        <v>-180000</v>
      </c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</row>
    <row r="76" spans="3:53" ht="12.75">
      <c r="C76" s="4" t="s">
        <v>31</v>
      </c>
      <c r="D76" s="75"/>
      <c r="E76" s="75">
        <f>-D75</f>
        <v>180000</v>
      </c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</row>
    <row r="77" spans="3:53" ht="12.75">
      <c r="C77" s="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</row>
    <row r="78" spans="3:53" ht="12.75">
      <c r="C78" s="8" t="s">
        <v>56</v>
      </c>
      <c r="D78" s="76">
        <f>SUM(D75:D77)</f>
        <v>-180000</v>
      </c>
      <c r="E78" s="76">
        <f>SUM(E75:E77)</f>
        <v>180000</v>
      </c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</row>
    <row r="79" spans="3:53" ht="12.75">
      <c r="C79" s="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</row>
    <row r="80" spans="1:119" s="16" customFormat="1" ht="15">
      <c r="A80"/>
      <c r="B80"/>
      <c r="C80" s="31" t="s">
        <v>32</v>
      </c>
      <c r="D80" s="77">
        <f>D73-D78</f>
        <v>161500</v>
      </c>
      <c r="E80" s="77">
        <f aca="true" t="shared" si="15" ref="E80:BA80">E73-E78</f>
        <v>-165260</v>
      </c>
      <c r="F80" s="77">
        <f t="shared" si="15"/>
        <v>0</v>
      </c>
      <c r="G80" s="77">
        <f t="shared" si="15"/>
        <v>0</v>
      </c>
      <c r="H80" s="77">
        <f t="shared" si="15"/>
        <v>0</v>
      </c>
      <c r="I80" s="77">
        <f t="shared" si="15"/>
        <v>0</v>
      </c>
      <c r="J80" s="77">
        <f t="shared" si="15"/>
        <v>0</v>
      </c>
      <c r="K80" s="77">
        <f t="shared" si="15"/>
        <v>0</v>
      </c>
      <c r="L80" s="77">
        <f t="shared" si="15"/>
        <v>0</v>
      </c>
      <c r="M80" s="77">
        <f t="shared" si="15"/>
        <v>0</v>
      </c>
      <c r="N80" s="77">
        <f t="shared" si="15"/>
        <v>0</v>
      </c>
      <c r="O80" s="77">
        <f t="shared" si="15"/>
        <v>0</v>
      </c>
      <c r="P80" s="77">
        <f t="shared" si="15"/>
        <v>0</v>
      </c>
      <c r="Q80" s="77">
        <f t="shared" si="15"/>
        <v>0</v>
      </c>
      <c r="R80" s="77">
        <f t="shared" si="15"/>
        <v>0</v>
      </c>
      <c r="S80" s="77">
        <f t="shared" si="15"/>
        <v>0</v>
      </c>
      <c r="T80" s="77">
        <f t="shared" si="15"/>
        <v>0</v>
      </c>
      <c r="U80" s="77">
        <f t="shared" si="15"/>
        <v>0</v>
      </c>
      <c r="V80" s="77">
        <f t="shared" si="15"/>
        <v>0</v>
      </c>
      <c r="W80" s="77">
        <f t="shared" si="15"/>
        <v>0</v>
      </c>
      <c r="X80" s="77">
        <f t="shared" si="15"/>
        <v>0</v>
      </c>
      <c r="Y80" s="77">
        <f t="shared" si="15"/>
        <v>0</v>
      </c>
      <c r="Z80" s="77">
        <f t="shared" si="15"/>
        <v>0</v>
      </c>
      <c r="AA80" s="77">
        <f t="shared" si="15"/>
        <v>0</v>
      </c>
      <c r="AB80" s="77">
        <f t="shared" si="15"/>
        <v>0</v>
      </c>
      <c r="AC80" s="77">
        <f t="shared" si="15"/>
        <v>0</v>
      </c>
      <c r="AD80" s="77">
        <f t="shared" si="15"/>
        <v>0</v>
      </c>
      <c r="AE80" s="77">
        <f t="shared" si="15"/>
        <v>0</v>
      </c>
      <c r="AF80" s="77">
        <f t="shared" si="15"/>
        <v>0</v>
      </c>
      <c r="AG80" s="77">
        <f t="shared" si="15"/>
        <v>0</v>
      </c>
      <c r="AH80" s="77">
        <f t="shared" si="15"/>
        <v>0</v>
      </c>
      <c r="AI80" s="77">
        <f t="shared" si="15"/>
        <v>0</v>
      </c>
      <c r="AJ80" s="77">
        <f t="shared" si="15"/>
        <v>0</v>
      </c>
      <c r="AK80" s="77">
        <f t="shared" si="15"/>
        <v>0</v>
      </c>
      <c r="AL80" s="77">
        <f t="shared" si="15"/>
        <v>0</v>
      </c>
      <c r="AM80" s="77">
        <f t="shared" si="15"/>
        <v>0</v>
      </c>
      <c r="AN80" s="77">
        <f t="shared" si="15"/>
        <v>0</v>
      </c>
      <c r="AO80" s="77">
        <f t="shared" si="15"/>
        <v>0</v>
      </c>
      <c r="AP80" s="77">
        <f t="shared" si="15"/>
        <v>0</v>
      </c>
      <c r="AQ80" s="77">
        <f t="shared" si="15"/>
        <v>0</v>
      </c>
      <c r="AR80" s="77">
        <f t="shared" si="15"/>
        <v>0</v>
      </c>
      <c r="AS80" s="77">
        <f t="shared" si="15"/>
        <v>0</v>
      </c>
      <c r="AT80" s="77">
        <f t="shared" si="15"/>
        <v>0</v>
      </c>
      <c r="AU80" s="77">
        <f t="shared" si="15"/>
        <v>0</v>
      </c>
      <c r="AV80" s="77">
        <f t="shared" si="15"/>
        <v>0</v>
      </c>
      <c r="AW80" s="77">
        <f t="shared" si="15"/>
        <v>0</v>
      </c>
      <c r="AX80" s="77">
        <f t="shared" si="15"/>
        <v>0</v>
      </c>
      <c r="AY80" s="77">
        <f t="shared" si="15"/>
        <v>0</v>
      </c>
      <c r="AZ80" s="77">
        <f t="shared" si="15"/>
        <v>1960</v>
      </c>
      <c r="BA80" s="77">
        <f t="shared" si="15"/>
        <v>1800</v>
      </c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</row>
    <row r="81" spans="1:119" s="16" customFormat="1" ht="13.5" thickBo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I81"/>
      <c r="DJ81"/>
      <c r="DK81"/>
      <c r="DL81"/>
      <c r="DM81"/>
      <c r="DN81"/>
      <c r="DO81"/>
    </row>
    <row r="82" spans="1:119" s="16" customFormat="1" ht="13.5" thickTop="1">
      <c r="A82"/>
      <c r="B82"/>
      <c r="C82" s="53"/>
      <c r="D82" s="54">
        <v>0</v>
      </c>
      <c r="E82" s="54">
        <v>1</v>
      </c>
      <c r="F82" s="54">
        <v>2</v>
      </c>
      <c r="G82" s="54">
        <v>3</v>
      </c>
      <c r="H82" s="54">
        <v>4</v>
      </c>
      <c r="I82" s="54">
        <v>5</v>
      </c>
      <c r="J82" s="54">
        <v>6</v>
      </c>
      <c r="K82" s="54">
        <v>7</v>
      </c>
      <c r="L82" s="54">
        <v>8</v>
      </c>
      <c r="M82" s="54">
        <v>9</v>
      </c>
      <c r="N82" s="54">
        <v>10</v>
      </c>
      <c r="O82" s="54">
        <v>11</v>
      </c>
      <c r="P82" s="54">
        <v>12</v>
      </c>
      <c r="Q82" s="54">
        <v>13</v>
      </c>
      <c r="R82" s="54">
        <v>14</v>
      </c>
      <c r="S82" s="54">
        <v>15</v>
      </c>
      <c r="T82" s="54">
        <v>16</v>
      </c>
      <c r="U82" s="54">
        <v>17</v>
      </c>
      <c r="V82" s="54">
        <v>18</v>
      </c>
      <c r="W82" s="54">
        <v>19</v>
      </c>
      <c r="X82" s="54">
        <v>20</v>
      </c>
      <c r="Y82" s="54">
        <v>21</v>
      </c>
      <c r="Z82" s="54">
        <v>22</v>
      </c>
      <c r="AA82" s="54">
        <v>23</v>
      </c>
      <c r="AB82" s="54">
        <v>24</v>
      </c>
      <c r="AC82" s="54">
        <v>25</v>
      </c>
      <c r="AD82" s="54">
        <v>26</v>
      </c>
      <c r="AE82" s="54">
        <v>27</v>
      </c>
      <c r="AF82" s="54">
        <v>28</v>
      </c>
      <c r="AG82" s="54">
        <v>29</v>
      </c>
      <c r="AH82" s="54">
        <v>30</v>
      </c>
      <c r="AI82" s="54">
        <v>31</v>
      </c>
      <c r="AJ82" s="54">
        <v>32</v>
      </c>
      <c r="AK82" s="54">
        <v>33</v>
      </c>
      <c r="AL82" s="54">
        <v>34</v>
      </c>
      <c r="AM82" s="54">
        <v>35</v>
      </c>
      <c r="AN82" s="54">
        <v>36</v>
      </c>
      <c r="AO82" s="54">
        <v>37</v>
      </c>
      <c r="AP82" s="54">
        <v>38</v>
      </c>
      <c r="AQ82" s="54">
        <v>39</v>
      </c>
      <c r="AR82" s="54">
        <v>40</v>
      </c>
      <c r="AS82" s="54">
        <v>41</v>
      </c>
      <c r="AT82" s="54">
        <v>42</v>
      </c>
      <c r="AU82" s="54">
        <v>43</v>
      </c>
      <c r="AV82" s="54">
        <v>44</v>
      </c>
      <c r="AW82" s="54">
        <v>45</v>
      </c>
      <c r="AX82" s="54">
        <v>46</v>
      </c>
      <c r="AY82" s="54">
        <v>47</v>
      </c>
      <c r="AZ82" s="54">
        <v>48</v>
      </c>
      <c r="BA82" s="78">
        <v>49</v>
      </c>
      <c r="BB82" s="78">
        <v>50</v>
      </c>
      <c r="BC82" s="78">
        <v>51</v>
      </c>
      <c r="BD82" s="78">
        <v>52</v>
      </c>
      <c r="BE82" s="78">
        <v>53</v>
      </c>
      <c r="BF82" s="78">
        <v>54</v>
      </c>
      <c r="BG82" s="78">
        <v>55</v>
      </c>
      <c r="BH82" s="78">
        <v>56</v>
      </c>
      <c r="BI82" s="78">
        <v>57</v>
      </c>
      <c r="BJ82" s="78">
        <v>58</v>
      </c>
      <c r="BK82" s="78">
        <v>59</v>
      </c>
      <c r="BL82" s="78">
        <v>60</v>
      </c>
      <c r="BM82" s="78">
        <v>61</v>
      </c>
      <c r="BN82" s="78">
        <v>62</v>
      </c>
      <c r="BO82" s="78">
        <v>63</v>
      </c>
      <c r="BP82" s="78">
        <v>64</v>
      </c>
      <c r="BQ82" s="78">
        <v>65</v>
      </c>
      <c r="BR82" s="78">
        <v>66</v>
      </c>
      <c r="BS82" s="78">
        <v>67</v>
      </c>
      <c r="BT82" s="78">
        <v>68</v>
      </c>
      <c r="BU82" s="78">
        <v>69</v>
      </c>
      <c r="BV82" s="78">
        <v>70</v>
      </c>
      <c r="BW82" s="78">
        <v>71</v>
      </c>
      <c r="BX82" s="78">
        <v>72</v>
      </c>
      <c r="BY82" s="78">
        <v>73</v>
      </c>
      <c r="BZ82" s="78">
        <v>74</v>
      </c>
      <c r="CA82" s="78">
        <v>75</v>
      </c>
      <c r="CB82" s="78">
        <v>76</v>
      </c>
      <c r="CC82" s="78">
        <v>77</v>
      </c>
      <c r="CD82" s="78">
        <v>78</v>
      </c>
      <c r="CE82" s="78">
        <v>79</v>
      </c>
      <c r="CF82" s="78">
        <v>80</v>
      </c>
      <c r="CG82" s="78">
        <v>81</v>
      </c>
      <c r="CH82" s="78">
        <v>82</v>
      </c>
      <c r="CI82" s="78">
        <v>83</v>
      </c>
      <c r="CJ82" s="78">
        <v>84</v>
      </c>
      <c r="CK82" s="78">
        <v>85</v>
      </c>
      <c r="CL82" s="78">
        <v>86</v>
      </c>
      <c r="CM82" s="78">
        <v>87</v>
      </c>
      <c r="CN82" s="78">
        <v>88</v>
      </c>
      <c r="CO82" s="78">
        <v>89</v>
      </c>
      <c r="CP82" s="78">
        <v>90</v>
      </c>
      <c r="CQ82" s="78">
        <v>91</v>
      </c>
      <c r="CR82" s="78">
        <v>92</v>
      </c>
      <c r="CS82" s="78">
        <v>93</v>
      </c>
      <c r="CT82" s="78">
        <v>94</v>
      </c>
      <c r="CU82" s="78">
        <v>95</v>
      </c>
      <c r="CV82" s="78">
        <v>96</v>
      </c>
      <c r="CW82" s="78">
        <v>97</v>
      </c>
      <c r="CX82" s="78">
        <v>98</v>
      </c>
      <c r="CY82" s="78">
        <v>99</v>
      </c>
      <c r="CZ82" s="78">
        <v>100</v>
      </c>
      <c r="DA82" s="78">
        <v>101</v>
      </c>
      <c r="DB82" s="78">
        <v>102</v>
      </c>
      <c r="DC82" s="78">
        <v>103</v>
      </c>
      <c r="DD82" s="78">
        <v>104</v>
      </c>
      <c r="DE82" s="78">
        <v>105</v>
      </c>
      <c r="DF82" s="78">
        <v>106</v>
      </c>
      <c r="DG82" s="79">
        <v>107</v>
      </c>
      <c r="DI82"/>
      <c r="DJ82"/>
      <c r="DK82"/>
      <c r="DL82"/>
      <c r="DM82"/>
      <c r="DN82"/>
      <c r="DO82"/>
    </row>
    <row r="83" spans="1:146" s="16" customFormat="1" ht="12.75">
      <c r="A83"/>
      <c r="B83"/>
      <c r="C83" s="55"/>
      <c r="D83" s="56">
        <v>39845</v>
      </c>
      <c r="E83" s="56">
        <v>39873</v>
      </c>
      <c r="F83" s="56">
        <v>39904</v>
      </c>
      <c r="G83" s="56">
        <v>39934</v>
      </c>
      <c r="H83" s="56">
        <v>39965</v>
      </c>
      <c r="I83" s="56">
        <v>39995</v>
      </c>
      <c r="J83" s="56">
        <v>40026</v>
      </c>
      <c r="K83" s="56">
        <v>40057</v>
      </c>
      <c r="L83" s="56">
        <v>40087</v>
      </c>
      <c r="M83" s="56">
        <v>40118</v>
      </c>
      <c r="N83" s="56">
        <v>40148</v>
      </c>
      <c r="O83" s="56">
        <v>40179</v>
      </c>
      <c r="P83" s="56">
        <v>40210</v>
      </c>
      <c r="Q83" s="56">
        <v>40238</v>
      </c>
      <c r="R83" s="56">
        <v>40269</v>
      </c>
      <c r="S83" s="56">
        <v>40299</v>
      </c>
      <c r="T83" s="56">
        <v>40330</v>
      </c>
      <c r="U83" s="56">
        <v>40360</v>
      </c>
      <c r="V83" s="56">
        <v>40391</v>
      </c>
      <c r="W83" s="56">
        <v>40422</v>
      </c>
      <c r="X83" s="56">
        <v>40452</v>
      </c>
      <c r="Y83" s="56">
        <v>40483</v>
      </c>
      <c r="Z83" s="56">
        <v>40513</v>
      </c>
      <c r="AA83" s="56">
        <v>40544</v>
      </c>
      <c r="AB83" s="56">
        <v>40575</v>
      </c>
      <c r="AC83" s="56">
        <v>40603</v>
      </c>
      <c r="AD83" s="56">
        <v>40634</v>
      </c>
      <c r="AE83" s="56">
        <v>40664</v>
      </c>
      <c r="AF83" s="56">
        <v>40695</v>
      </c>
      <c r="AG83" s="56">
        <v>40725</v>
      </c>
      <c r="AH83" s="56">
        <v>40756</v>
      </c>
      <c r="AI83" s="56">
        <v>40787</v>
      </c>
      <c r="AJ83" s="56">
        <v>40817</v>
      </c>
      <c r="AK83" s="56">
        <v>40848</v>
      </c>
      <c r="AL83" s="56">
        <v>40878</v>
      </c>
      <c r="AM83" s="56">
        <v>40909</v>
      </c>
      <c r="AN83" s="56">
        <v>40940</v>
      </c>
      <c r="AO83" s="56">
        <v>40969</v>
      </c>
      <c r="AP83" s="56">
        <v>41000</v>
      </c>
      <c r="AQ83" s="56">
        <v>41030</v>
      </c>
      <c r="AR83" s="56">
        <v>41061</v>
      </c>
      <c r="AS83" s="56">
        <v>41091</v>
      </c>
      <c r="AT83" s="56">
        <v>41122</v>
      </c>
      <c r="AU83" s="56">
        <v>41153</v>
      </c>
      <c r="AV83" s="56">
        <v>41183</v>
      </c>
      <c r="AW83" s="56">
        <v>41214</v>
      </c>
      <c r="AX83" s="56">
        <v>41244</v>
      </c>
      <c r="AY83" s="56">
        <v>41275</v>
      </c>
      <c r="AZ83" s="56">
        <v>41306</v>
      </c>
      <c r="BA83" s="80">
        <v>41334</v>
      </c>
      <c r="BB83" s="80">
        <v>41365</v>
      </c>
      <c r="BC83" s="80">
        <v>41395</v>
      </c>
      <c r="BD83" s="80">
        <v>41426</v>
      </c>
      <c r="BE83" s="80">
        <v>41456</v>
      </c>
      <c r="BF83" s="80">
        <v>41487</v>
      </c>
      <c r="BG83" s="80">
        <v>41518</v>
      </c>
      <c r="BH83" s="80">
        <v>41548</v>
      </c>
      <c r="BI83" s="80">
        <v>41579</v>
      </c>
      <c r="BJ83" s="80">
        <v>41609</v>
      </c>
      <c r="BK83" s="56">
        <v>41640</v>
      </c>
      <c r="BL83" s="56">
        <v>41671</v>
      </c>
      <c r="BM83" s="80">
        <v>41699</v>
      </c>
      <c r="BN83" s="80">
        <v>41730</v>
      </c>
      <c r="BO83" s="80">
        <v>41760</v>
      </c>
      <c r="BP83" s="80">
        <v>41791</v>
      </c>
      <c r="BQ83" s="80">
        <v>41821</v>
      </c>
      <c r="BR83" s="80">
        <v>41852</v>
      </c>
      <c r="BS83" s="80">
        <v>41883</v>
      </c>
      <c r="BT83" s="80">
        <v>41913</v>
      </c>
      <c r="BU83" s="80">
        <v>41944</v>
      </c>
      <c r="BV83" s="80">
        <v>41974</v>
      </c>
      <c r="BW83" s="56">
        <v>42005</v>
      </c>
      <c r="BX83" s="56">
        <v>42036</v>
      </c>
      <c r="BY83" s="80">
        <v>42064</v>
      </c>
      <c r="BZ83" s="80">
        <v>42095</v>
      </c>
      <c r="CA83" s="80">
        <v>42125</v>
      </c>
      <c r="CB83" s="80">
        <v>42156</v>
      </c>
      <c r="CC83" s="80">
        <v>42186</v>
      </c>
      <c r="CD83" s="80">
        <v>42217</v>
      </c>
      <c r="CE83" s="80">
        <v>42248</v>
      </c>
      <c r="CF83" s="80">
        <v>42278</v>
      </c>
      <c r="CG83" s="80">
        <v>42309</v>
      </c>
      <c r="CH83" s="80">
        <v>42339</v>
      </c>
      <c r="CI83" s="56">
        <v>42370</v>
      </c>
      <c r="CJ83" s="56">
        <v>42401</v>
      </c>
      <c r="CK83" s="80">
        <v>42430</v>
      </c>
      <c r="CL83" s="80">
        <v>42461</v>
      </c>
      <c r="CM83" s="80">
        <v>42491</v>
      </c>
      <c r="CN83" s="80">
        <v>42522</v>
      </c>
      <c r="CO83" s="80">
        <v>42552</v>
      </c>
      <c r="CP83" s="80">
        <v>42583</v>
      </c>
      <c r="CQ83" s="80">
        <v>42614</v>
      </c>
      <c r="CR83" s="80">
        <v>42644</v>
      </c>
      <c r="CS83" s="80">
        <v>42675</v>
      </c>
      <c r="CT83" s="80">
        <v>42705</v>
      </c>
      <c r="CU83" s="56">
        <v>42736</v>
      </c>
      <c r="CV83" s="56">
        <v>42767</v>
      </c>
      <c r="CW83" s="80">
        <v>42795</v>
      </c>
      <c r="CX83" s="80">
        <v>42826</v>
      </c>
      <c r="CY83" s="80">
        <v>42856</v>
      </c>
      <c r="CZ83" s="80">
        <v>42887</v>
      </c>
      <c r="DA83" s="80">
        <v>42917</v>
      </c>
      <c r="DB83" s="80">
        <v>42948</v>
      </c>
      <c r="DC83" s="80">
        <v>42979</v>
      </c>
      <c r="DD83" s="80">
        <v>43009</v>
      </c>
      <c r="DE83" s="80">
        <v>43040</v>
      </c>
      <c r="DF83" s="80">
        <v>43070</v>
      </c>
      <c r="DG83" s="81">
        <v>43101</v>
      </c>
      <c r="DH83" s="28"/>
      <c r="DI83" s="2"/>
      <c r="DJ83" s="2"/>
      <c r="DK83" s="10"/>
      <c r="DL83" s="2"/>
      <c r="DM83" s="2"/>
      <c r="DN83" s="2"/>
      <c r="DO83" s="2"/>
      <c r="DP83" s="57"/>
      <c r="DQ83" s="57"/>
      <c r="DR83" s="57"/>
      <c r="DS83" s="28"/>
      <c r="DT83" s="28"/>
      <c r="DU83" s="57"/>
      <c r="DV83" s="57"/>
      <c r="DW83" s="90"/>
      <c r="DX83" s="57"/>
      <c r="DY83" s="57"/>
      <c r="DZ83" s="57"/>
      <c r="EA83" s="57"/>
      <c r="EB83" s="57"/>
      <c r="EC83" s="57"/>
      <c r="ED83" s="57"/>
      <c r="EE83" s="28"/>
      <c r="EF83" s="28"/>
      <c r="EG83" s="57"/>
      <c r="EH83" s="57"/>
      <c r="EI83" s="90"/>
      <c r="EJ83" s="57"/>
      <c r="EK83" s="57"/>
      <c r="EL83" s="57"/>
      <c r="EM83" s="57"/>
      <c r="EN83" s="57"/>
      <c r="EO83" s="57"/>
      <c r="EP83" s="57"/>
    </row>
    <row r="84" spans="1:119" s="16" customFormat="1" ht="15">
      <c r="A84"/>
      <c r="B84"/>
      <c r="C84" s="58" t="s">
        <v>15</v>
      </c>
      <c r="D84" s="82">
        <f>D32</f>
        <v>807500</v>
      </c>
      <c r="E84" s="82">
        <f aca="true" t="shared" si="16" ref="E84:AZ84">E32</f>
        <v>-18800</v>
      </c>
      <c r="F84" s="82">
        <f t="shared" si="16"/>
        <v>-18800</v>
      </c>
      <c r="G84" s="82">
        <f t="shared" si="16"/>
        <v>-18800</v>
      </c>
      <c r="H84" s="82">
        <f t="shared" si="16"/>
        <v>-18800</v>
      </c>
      <c r="I84" s="82">
        <f t="shared" si="16"/>
        <v>-18800</v>
      </c>
      <c r="J84" s="82">
        <f t="shared" si="16"/>
        <v>-18800</v>
      </c>
      <c r="K84" s="82">
        <f t="shared" si="16"/>
        <v>-18800</v>
      </c>
      <c r="L84" s="82">
        <f t="shared" si="16"/>
        <v>-18800</v>
      </c>
      <c r="M84" s="82">
        <f t="shared" si="16"/>
        <v>-18800</v>
      </c>
      <c r="N84" s="82">
        <f t="shared" si="16"/>
        <v>-18800</v>
      </c>
      <c r="O84" s="82">
        <f t="shared" si="16"/>
        <v>-18800</v>
      </c>
      <c r="P84" s="82">
        <f t="shared" si="16"/>
        <v>-18800</v>
      </c>
      <c r="Q84" s="82">
        <f t="shared" si="16"/>
        <v>-18800</v>
      </c>
      <c r="R84" s="82">
        <f t="shared" si="16"/>
        <v>-18800</v>
      </c>
      <c r="S84" s="82">
        <f t="shared" si="16"/>
        <v>-18800</v>
      </c>
      <c r="T84" s="82">
        <f t="shared" si="16"/>
        <v>-18800</v>
      </c>
      <c r="U84" s="82">
        <f t="shared" si="16"/>
        <v>-18800</v>
      </c>
      <c r="V84" s="82">
        <f t="shared" si="16"/>
        <v>-18800</v>
      </c>
      <c r="W84" s="82">
        <f t="shared" si="16"/>
        <v>-18800</v>
      </c>
      <c r="X84" s="82">
        <f t="shared" si="16"/>
        <v>-18800</v>
      </c>
      <c r="Y84" s="82">
        <f t="shared" si="16"/>
        <v>-18800</v>
      </c>
      <c r="Z84" s="82">
        <f t="shared" si="16"/>
        <v>-18800</v>
      </c>
      <c r="AA84" s="82">
        <f t="shared" si="16"/>
        <v>-18800</v>
      </c>
      <c r="AB84" s="82">
        <f t="shared" si="16"/>
        <v>-18800</v>
      </c>
      <c r="AC84" s="82">
        <f t="shared" si="16"/>
        <v>-18800</v>
      </c>
      <c r="AD84" s="82">
        <f t="shared" si="16"/>
        <v>-18800</v>
      </c>
      <c r="AE84" s="82">
        <f t="shared" si="16"/>
        <v>-18800</v>
      </c>
      <c r="AF84" s="82">
        <f t="shared" si="16"/>
        <v>-18800</v>
      </c>
      <c r="AG84" s="82">
        <f t="shared" si="16"/>
        <v>-18800</v>
      </c>
      <c r="AH84" s="82">
        <f t="shared" si="16"/>
        <v>-18800</v>
      </c>
      <c r="AI84" s="82">
        <f t="shared" si="16"/>
        <v>-18800</v>
      </c>
      <c r="AJ84" s="82">
        <f t="shared" si="16"/>
        <v>-18800</v>
      </c>
      <c r="AK84" s="82">
        <f t="shared" si="16"/>
        <v>-18800</v>
      </c>
      <c r="AL84" s="82">
        <f t="shared" si="16"/>
        <v>-18800</v>
      </c>
      <c r="AM84" s="82">
        <f t="shared" si="16"/>
        <v>-18800</v>
      </c>
      <c r="AN84" s="82">
        <f t="shared" si="16"/>
        <v>-18800</v>
      </c>
      <c r="AO84" s="82">
        <f t="shared" si="16"/>
        <v>-18800</v>
      </c>
      <c r="AP84" s="82">
        <f t="shared" si="16"/>
        <v>-18800</v>
      </c>
      <c r="AQ84" s="82">
        <f t="shared" si="16"/>
        <v>-18800</v>
      </c>
      <c r="AR84" s="82">
        <f t="shared" si="16"/>
        <v>-18800</v>
      </c>
      <c r="AS84" s="82">
        <f t="shared" si="16"/>
        <v>-18800</v>
      </c>
      <c r="AT84" s="82">
        <f t="shared" si="16"/>
        <v>-18800</v>
      </c>
      <c r="AU84" s="82">
        <f t="shared" si="16"/>
        <v>-18800</v>
      </c>
      <c r="AV84" s="82">
        <f t="shared" si="16"/>
        <v>-18800</v>
      </c>
      <c r="AW84" s="82">
        <f t="shared" si="16"/>
        <v>-18800</v>
      </c>
      <c r="AX84" s="82">
        <f t="shared" si="16"/>
        <v>-18800</v>
      </c>
      <c r="AY84" s="82">
        <f t="shared" si="16"/>
        <v>-18800</v>
      </c>
      <c r="AZ84" s="82">
        <f t="shared" si="16"/>
        <v>-9000</v>
      </c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4"/>
      <c r="DI84"/>
      <c r="DJ84"/>
      <c r="DK84"/>
      <c r="DL84"/>
      <c r="DM84"/>
      <c r="DN84"/>
      <c r="DO84"/>
    </row>
    <row r="85" spans="1:119" s="16" customFormat="1" ht="15.75" customHeight="1">
      <c r="A85"/>
      <c r="B85"/>
      <c r="C85" s="59" t="s">
        <v>41</v>
      </c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2">
        <f>D62</f>
        <v>13585.395833333328</v>
      </c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2">
        <f>E62</f>
        <v>19102.249999999993</v>
      </c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2">
        <f>F62</f>
        <v>19102.249999999993</v>
      </c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2">
        <f>G62</f>
        <v>19102.249999999993</v>
      </c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2">
        <f>H62</f>
        <v>-49652.945833333346</v>
      </c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2">
        <f>I62</f>
        <v>565.2</v>
      </c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2">
        <f>J62</f>
        <v>565.2</v>
      </c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2">
        <f>K62</f>
        <v>565.2</v>
      </c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6">
        <f>L62</f>
        <v>565.2</v>
      </c>
      <c r="DH85"/>
      <c r="DI85"/>
      <c r="DJ85"/>
      <c r="DK85"/>
      <c r="DL85"/>
      <c r="DM85"/>
      <c r="DN85"/>
      <c r="DO85"/>
    </row>
    <row r="86" spans="3:111" ht="15">
      <c r="C86" s="60" t="s">
        <v>32</v>
      </c>
      <c r="D86" s="82">
        <f>D80</f>
        <v>161500</v>
      </c>
      <c r="E86" s="82">
        <f aca="true" t="shared" si="17" ref="E86:BA86">E80</f>
        <v>-165260</v>
      </c>
      <c r="F86" s="82">
        <f t="shared" si="17"/>
        <v>0</v>
      </c>
      <c r="G86" s="82">
        <f t="shared" si="17"/>
        <v>0</v>
      </c>
      <c r="H86" s="82">
        <f t="shared" si="17"/>
        <v>0</v>
      </c>
      <c r="I86" s="82">
        <f t="shared" si="17"/>
        <v>0</v>
      </c>
      <c r="J86" s="82">
        <f t="shared" si="17"/>
        <v>0</v>
      </c>
      <c r="K86" s="82">
        <f t="shared" si="17"/>
        <v>0</v>
      </c>
      <c r="L86" s="82">
        <f t="shared" si="17"/>
        <v>0</v>
      </c>
      <c r="M86" s="82">
        <f t="shared" si="17"/>
        <v>0</v>
      </c>
      <c r="N86" s="82">
        <f t="shared" si="17"/>
        <v>0</v>
      </c>
      <c r="O86" s="82">
        <f t="shared" si="17"/>
        <v>0</v>
      </c>
      <c r="P86" s="82">
        <f t="shared" si="17"/>
        <v>0</v>
      </c>
      <c r="Q86" s="82">
        <f t="shared" si="17"/>
        <v>0</v>
      </c>
      <c r="R86" s="82">
        <f t="shared" si="17"/>
        <v>0</v>
      </c>
      <c r="S86" s="82">
        <f t="shared" si="17"/>
        <v>0</v>
      </c>
      <c r="T86" s="82">
        <f t="shared" si="17"/>
        <v>0</v>
      </c>
      <c r="U86" s="82">
        <f t="shared" si="17"/>
        <v>0</v>
      </c>
      <c r="V86" s="82">
        <f t="shared" si="17"/>
        <v>0</v>
      </c>
      <c r="W86" s="82">
        <f t="shared" si="17"/>
        <v>0</v>
      </c>
      <c r="X86" s="82">
        <f t="shared" si="17"/>
        <v>0</v>
      </c>
      <c r="Y86" s="82">
        <f t="shared" si="17"/>
        <v>0</v>
      </c>
      <c r="Z86" s="82">
        <f t="shared" si="17"/>
        <v>0</v>
      </c>
      <c r="AA86" s="82">
        <f t="shared" si="17"/>
        <v>0</v>
      </c>
      <c r="AB86" s="82">
        <f t="shared" si="17"/>
        <v>0</v>
      </c>
      <c r="AC86" s="82">
        <f t="shared" si="17"/>
        <v>0</v>
      </c>
      <c r="AD86" s="82">
        <f t="shared" si="17"/>
        <v>0</v>
      </c>
      <c r="AE86" s="82">
        <f t="shared" si="17"/>
        <v>0</v>
      </c>
      <c r="AF86" s="82">
        <f t="shared" si="17"/>
        <v>0</v>
      </c>
      <c r="AG86" s="82">
        <f t="shared" si="17"/>
        <v>0</v>
      </c>
      <c r="AH86" s="82">
        <f t="shared" si="17"/>
        <v>0</v>
      </c>
      <c r="AI86" s="82">
        <f t="shared" si="17"/>
        <v>0</v>
      </c>
      <c r="AJ86" s="82">
        <f t="shared" si="17"/>
        <v>0</v>
      </c>
      <c r="AK86" s="82">
        <f t="shared" si="17"/>
        <v>0</v>
      </c>
      <c r="AL86" s="82">
        <f t="shared" si="17"/>
        <v>0</v>
      </c>
      <c r="AM86" s="82">
        <f t="shared" si="17"/>
        <v>0</v>
      </c>
      <c r="AN86" s="82">
        <f t="shared" si="17"/>
        <v>0</v>
      </c>
      <c r="AO86" s="82">
        <f t="shared" si="17"/>
        <v>0</v>
      </c>
      <c r="AP86" s="82">
        <f t="shared" si="17"/>
        <v>0</v>
      </c>
      <c r="AQ86" s="82">
        <f t="shared" si="17"/>
        <v>0</v>
      </c>
      <c r="AR86" s="82">
        <f t="shared" si="17"/>
        <v>0</v>
      </c>
      <c r="AS86" s="82">
        <f t="shared" si="17"/>
        <v>0</v>
      </c>
      <c r="AT86" s="82">
        <f t="shared" si="17"/>
        <v>0</v>
      </c>
      <c r="AU86" s="82">
        <f t="shared" si="17"/>
        <v>0</v>
      </c>
      <c r="AV86" s="82">
        <f t="shared" si="17"/>
        <v>0</v>
      </c>
      <c r="AW86" s="82">
        <f t="shared" si="17"/>
        <v>0</v>
      </c>
      <c r="AX86" s="82">
        <f t="shared" si="17"/>
        <v>0</v>
      </c>
      <c r="AY86" s="82">
        <f t="shared" si="17"/>
        <v>0</v>
      </c>
      <c r="AZ86" s="82">
        <f t="shared" si="17"/>
        <v>1960</v>
      </c>
      <c r="BA86" s="82">
        <f t="shared" si="17"/>
        <v>1800</v>
      </c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7"/>
    </row>
    <row r="87" spans="3:111" ht="13.5" thickBot="1">
      <c r="C87" s="61" t="s">
        <v>35</v>
      </c>
      <c r="D87" s="88">
        <f>SUM(D84:D86)</f>
        <v>969000</v>
      </c>
      <c r="E87" s="88">
        <f aca="true" t="shared" si="18" ref="E87:BP87">SUM(E84:E86)</f>
        <v>-184060</v>
      </c>
      <c r="F87" s="88">
        <f t="shared" si="18"/>
        <v>-18800</v>
      </c>
      <c r="G87" s="88">
        <f t="shared" si="18"/>
        <v>-18800</v>
      </c>
      <c r="H87" s="88">
        <f t="shared" si="18"/>
        <v>-18800</v>
      </c>
      <c r="I87" s="88">
        <f t="shared" si="18"/>
        <v>-18800</v>
      </c>
      <c r="J87" s="88">
        <f t="shared" si="18"/>
        <v>-18800</v>
      </c>
      <c r="K87" s="88">
        <f t="shared" si="18"/>
        <v>-18800</v>
      </c>
      <c r="L87" s="88">
        <f t="shared" si="18"/>
        <v>-18800</v>
      </c>
      <c r="M87" s="88">
        <f t="shared" si="18"/>
        <v>-18800</v>
      </c>
      <c r="N87" s="88">
        <f t="shared" si="18"/>
        <v>-18800</v>
      </c>
      <c r="O87" s="88">
        <f t="shared" si="18"/>
        <v>-5214.6041666666715</v>
      </c>
      <c r="P87" s="88">
        <f t="shared" si="18"/>
        <v>-18800</v>
      </c>
      <c r="Q87" s="88">
        <f t="shared" si="18"/>
        <v>-18800</v>
      </c>
      <c r="R87" s="88">
        <f t="shared" si="18"/>
        <v>-18800</v>
      </c>
      <c r="S87" s="88">
        <f t="shared" si="18"/>
        <v>-18800</v>
      </c>
      <c r="T87" s="88">
        <f t="shared" si="18"/>
        <v>-18800</v>
      </c>
      <c r="U87" s="88">
        <f t="shared" si="18"/>
        <v>-18800</v>
      </c>
      <c r="V87" s="88">
        <f t="shared" si="18"/>
        <v>-18800</v>
      </c>
      <c r="W87" s="88">
        <f t="shared" si="18"/>
        <v>-18800</v>
      </c>
      <c r="X87" s="88">
        <f t="shared" si="18"/>
        <v>-18800</v>
      </c>
      <c r="Y87" s="88">
        <f t="shared" si="18"/>
        <v>-18800</v>
      </c>
      <c r="Z87" s="88">
        <f t="shared" si="18"/>
        <v>-18800</v>
      </c>
      <c r="AA87" s="88">
        <f t="shared" si="18"/>
        <v>302.2499999999927</v>
      </c>
      <c r="AB87" s="88">
        <f t="shared" si="18"/>
        <v>-18800</v>
      </c>
      <c r="AC87" s="88">
        <f t="shared" si="18"/>
        <v>-18800</v>
      </c>
      <c r="AD87" s="88">
        <f t="shared" si="18"/>
        <v>-18800</v>
      </c>
      <c r="AE87" s="88">
        <f t="shared" si="18"/>
        <v>-18800</v>
      </c>
      <c r="AF87" s="88">
        <f t="shared" si="18"/>
        <v>-18800</v>
      </c>
      <c r="AG87" s="88">
        <f t="shared" si="18"/>
        <v>-18800</v>
      </c>
      <c r="AH87" s="88">
        <f t="shared" si="18"/>
        <v>-18800</v>
      </c>
      <c r="AI87" s="88">
        <f t="shared" si="18"/>
        <v>-18800</v>
      </c>
      <c r="AJ87" s="88">
        <f t="shared" si="18"/>
        <v>-18800</v>
      </c>
      <c r="AK87" s="88">
        <f t="shared" si="18"/>
        <v>-18800</v>
      </c>
      <c r="AL87" s="88">
        <f t="shared" si="18"/>
        <v>-18800</v>
      </c>
      <c r="AM87" s="88">
        <f t="shared" si="18"/>
        <v>302.2499999999927</v>
      </c>
      <c r="AN87" s="88">
        <f t="shared" si="18"/>
        <v>-18800</v>
      </c>
      <c r="AO87" s="88">
        <f t="shared" si="18"/>
        <v>-18800</v>
      </c>
      <c r="AP87" s="88">
        <f t="shared" si="18"/>
        <v>-18800</v>
      </c>
      <c r="AQ87" s="88">
        <f t="shared" si="18"/>
        <v>-18800</v>
      </c>
      <c r="AR87" s="88">
        <f t="shared" si="18"/>
        <v>-18800</v>
      </c>
      <c r="AS87" s="88">
        <f t="shared" si="18"/>
        <v>-18800</v>
      </c>
      <c r="AT87" s="88">
        <f t="shared" si="18"/>
        <v>-18800</v>
      </c>
      <c r="AU87" s="88">
        <f t="shared" si="18"/>
        <v>-18800</v>
      </c>
      <c r="AV87" s="88">
        <f t="shared" si="18"/>
        <v>-18800</v>
      </c>
      <c r="AW87" s="88">
        <f t="shared" si="18"/>
        <v>-18800</v>
      </c>
      <c r="AX87" s="88">
        <f t="shared" si="18"/>
        <v>-18800</v>
      </c>
      <c r="AY87" s="88">
        <f t="shared" si="18"/>
        <v>302.2499999999927</v>
      </c>
      <c r="AZ87" s="88">
        <f t="shared" si="18"/>
        <v>-7040</v>
      </c>
      <c r="BA87" s="88">
        <f t="shared" si="18"/>
        <v>1800</v>
      </c>
      <c r="BB87" s="88">
        <f t="shared" si="18"/>
        <v>0</v>
      </c>
      <c r="BC87" s="88">
        <f t="shared" si="18"/>
        <v>0</v>
      </c>
      <c r="BD87" s="88">
        <f t="shared" si="18"/>
        <v>0</v>
      </c>
      <c r="BE87" s="88">
        <f t="shared" si="18"/>
        <v>0</v>
      </c>
      <c r="BF87" s="88">
        <f t="shared" si="18"/>
        <v>0</v>
      </c>
      <c r="BG87" s="88">
        <f t="shared" si="18"/>
        <v>0</v>
      </c>
      <c r="BH87" s="88">
        <f t="shared" si="18"/>
        <v>0</v>
      </c>
      <c r="BI87" s="88">
        <f t="shared" si="18"/>
        <v>0</v>
      </c>
      <c r="BJ87" s="88">
        <f t="shared" si="18"/>
        <v>0</v>
      </c>
      <c r="BK87" s="88">
        <f t="shared" si="18"/>
        <v>-49652.945833333346</v>
      </c>
      <c r="BL87" s="88">
        <f t="shared" si="18"/>
        <v>0</v>
      </c>
      <c r="BM87" s="88">
        <f t="shared" si="18"/>
        <v>0</v>
      </c>
      <c r="BN87" s="88">
        <f t="shared" si="18"/>
        <v>0</v>
      </c>
      <c r="BO87" s="88">
        <f t="shared" si="18"/>
        <v>0</v>
      </c>
      <c r="BP87" s="88">
        <f t="shared" si="18"/>
        <v>0</v>
      </c>
      <c r="BQ87" s="88">
        <f aca="true" t="shared" si="19" ref="BQ87:DG87">SUM(BQ84:BQ86)</f>
        <v>0</v>
      </c>
      <c r="BR87" s="88">
        <f t="shared" si="19"/>
        <v>0</v>
      </c>
      <c r="BS87" s="88">
        <f t="shared" si="19"/>
        <v>0</v>
      </c>
      <c r="BT87" s="88">
        <f t="shared" si="19"/>
        <v>0</v>
      </c>
      <c r="BU87" s="88">
        <f t="shared" si="19"/>
        <v>0</v>
      </c>
      <c r="BV87" s="88">
        <f t="shared" si="19"/>
        <v>0</v>
      </c>
      <c r="BW87" s="88">
        <f t="shared" si="19"/>
        <v>565.2</v>
      </c>
      <c r="BX87" s="88">
        <f t="shared" si="19"/>
        <v>0</v>
      </c>
      <c r="BY87" s="88">
        <f t="shared" si="19"/>
        <v>0</v>
      </c>
      <c r="BZ87" s="88">
        <f t="shared" si="19"/>
        <v>0</v>
      </c>
      <c r="CA87" s="88">
        <f t="shared" si="19"/>
        <v>0</v>
      </c>
      <c r="CB87" s="88">
        <f t="shared" si="19"/>
        <v>0</v>
      </c>
      <c r="CC87" s="88">
        <f t="shared" si="19"/>
        <v>0</v>
      </c>
      <c r="CD87" s="88">
        <f t="shared" si="19"/>
        <v>0</v>
      </c>
      <c r="CE87" s="88">
        <f t="shared" si="19"/>
        <v>0</v>
      </c>
      <c r="CF87" s="88">
        <f t="shared" si="19"/>
        <v>0</v>
      </c>
      <c r="CG87" s="88">
        <f t="shared" si="19"/>
        <v>0</v>
      </c>
      <c r="CH87" s="88">
        <f t="shared" si="19"/>
        <v>0</v>
      </c>
      <c r="CI87" s="88">
        <f t="shared" si="19"/>
        <v>565.2</v>
      </c>
      <c r="CJ87" s="88">
        <f t="shared" si="19"/>
        <v>0</v>
      </c>
      <c r="CK87" s="88">
        <f t="shared" si="19"/>
        <v>0</v>
      </c>
      <c r="CL87" s="88">
        <f t="shared" si="19"/>
        <v>0</v>
      </c>
      <c r="CM87" s="88">
        <f t="shared" si="19"/>
        <v>0</v>
      </c>
      <c r="CN87" s="88">
        <f t="shared" si="19"/>
        <v>0</v>
      </c>
      <c r="CO87" s="88">
        <f t="shared" si="19"/>
        <v>0</v>
      </c>
      <c r="CP87" s="88">
        <f t="shared" si="19"/>
        <v>0</v>
      </c>
      <c r="CQ87" s="88">
        <f t="shared" si="19"/>
        <v>0</v>
      </c>
      <c r="CR87" s="88">
        <f t="shared" si="19"/>
        <v>0</v>
      </c>
      <c r="CS87" s="88">
        <f t="shared" si="19"/>
        <v>0</v>
      </c>
      <c r="CT87" s="88">
        <f t="shared" si="19"/>
        <v>0</v>
      </c>
      <c r="CU87" s="88">
        <f t="shared" si="19"/>
        <v>565.2</v>
      </c>
      <c r="CV87" s="88">
        <f t="shared" si="19"/>
        <v>0</v>
      </c>
      <c r="CW87" s="88">
        <f t="shared" si="19"/>
        <v>0</v>
      </c>
      <c r="CX87" s="88">
        <f t="shared" si="19"/>
        <v>0</v>
      </c>
      <c r="CY87" s="88">
        <f t="shared" si="19"/>
        <v>0</v>
      </c>
      <c r="CZ87" s="88">
        <f t="shared" si="19"/>
        <v>0</v>
      </c>
      <c r="DA87" s="88">
        <f t="shared" si="19"/>
        <v>0</v>
      </c>
      <c r="DB87" s="88">
        <f t="shared" si="19"/>
        <v>0</v>
      </c>
      <c r="DC87" s="88">
        <f t="shared" si="19"/>
        <v>0</v>
      </c>
      <c r="DD87" s="88">
        <f t="shared" si="19"/>
        <v>0</v>
      </c>
      <c r="DE87" s="88">
        <f t="shared" si="19"/>
        <v>0</v>
      </c>
      <c r="DF87" s="88">
        <f t="shared" si="19"/>
        <v>0</v>
      </c>
      <c r="DG87" s="89">
        <f t="shared" si="19"/>
        <v>565.2</v>
      </c>
    </row>
    <row r="88" ht="14.25" thickBot="1" thickTop="1"/>
    <row r="89" spans="3:6" ht="38.25">
      <c r="C89" s="94"/>
      <c r="D89" s="95" t="s">
        <v>44</v>
      </c>
      <c r="E89" s="96" t="s">
        <v>45</v>
      </c>
      <c r="F89" s="97" t="s">
        <v>46</v>
      </c>
    </row>
    <row r="90" spans="3:6" ht="12.75">
      <c r="C90" s="98" t="s">
        <v>43</v>
      </c>
      <c r="D90" s="62">
        <f>IRR(D32:AZ32,0)</f>
        <v>0.0042103643562401314</v>
      </c>
      <c r="E90" s="63">
        <f>D90*12</f>
        <v>0.050524372274881574</v>
      </c>
      <c r="F90" s="99">
        <f>(1+D90)^12-1</f>
        <v>0.05171094229574291</v>
      </c>
    </row>
    <row r="91" spans="3:6" ht="13.5" thickBot="1">
      <c r="C91" s="100" t="s">
        <v>36</v>
      </c>
      <c r="D91" s="92">
        <f>IRR(D87:DG87,0)</f>
        <v>0.0029200189118714307</v>
      </c>
      <c r="E91" s="93">
        <f>D91*12</f>
        <v>0.03504022694245717</v>
      </c>
      <c r="F91" s="101">
        <f>(1+D91)^12-1</f>
        <v>0.03560849025354895</v>
      </c>
    </row>
  </sheetData>
  <sheetProtection/>
  <mergeCells count="39">
    <mergeCell ref="J34:J35"/>
    <mergeCell ref="G47:G48"/>
    <mergeCell ref="H47:H48"/>
    <mergeCell ref="I47:I48"/>
    <mergeCell ref="J47:J48"/>
    <mergeCell ref="E47:E48"/>
    <mergeCell ref="F47:F48"/>
    <mergeCell ref="C58:C59"/>
    <mergeCell ref="D34:D35"/>
    <mergeCell ref="D58:D59"/>
    <mergeCell ref="E34:E35"/>
    <mergeCell ref="E58:E59"/>
    <mergeCell ref="N34:N35"/>
    <mergeCell ref="O34:O35"/>
    <mergeCell ref="K34:K35"/>
    <mergeCell ref="C47:C48"/>
    <mergeCell ref="C34:C35"/>
    <mergeCell ref="F34:F35"/>
    <mergeCell ref="G34:G35"/>
    <mergeCell ref="H34:H35"/>
    <mergeCell ref="I34:I35"/>
    <mergeCell ref="D47:D48"/>
    <mergeCell ref="K58:K59"/>
    <mergeCell ref="L58:L59"/>
    <mergeCell ref="M58:M59"/>
    <mergeCell ref="L34:L35"/>
    <mergeCell ref="M34:M35"/>
    <mergeCell ref="L47:L48"/>
    <mergeCell ref="M47:M48"/>
    <mergeCell ref="F58:F59"/>
    <mergeCell ref="G58:G59"/>
    <mergeCell ref="H58:H59"/>
    <mergeCell ref="N47:N48"/>
    <mergeCell ref="K47:K48"/>
    <mergeCell ref="O47:O48"/>
    <mergeCell ref="N58:N59"/>
    <mergeCell ref="O58:O59"/>
    <mergeCell ref="I58:I59"/>
    <mergeCell ref="J58:J5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lfaccincan</dc:creator>
  <cp:keywords/>
  <dc:description/>
  <cp:lastModifiedBy>lorenzo faccincani</cp:lastModifiedBy>
  <dcterms:created xsi:type="dcterms:W3CDTF">2008-11-20T16:54:55Z</dcterms:created>
  <dcterms:modified xsi:type="dcterms:W3CDTF">2010-12-03T11:38:44Z</dcterms:modified>
  <cp:category/>
  <cp:version/>
  <cp:contentType/>
  <cp:contentStatus/>
</cp:coreProperties>
</file>